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anu365.sharepoint.com/sites/BatteryStorageandGridIntegrationProgram/Shared Documents/12_Major Projects/SuRF/PR_Stakeholders/202204-announcement_8_sites/20220608 - Final/"/>
    </mc:Choice>
  </mc:AlternateContent>
  <xr:revisionPtr revIDLastSave="21" documentId="13_ncr:1_{96708A09-12CE-43FD-9735-5D740CFDDB53}" xr6:coauthVersionLast="47" xr6:coauthVersionMax="47" xr10:uidLastSave="{A3EFE3C4-EDB6-4532-8437-1F1F6907F09D}"/>
  <bookViews>
    <workbookView xWindow="-98" yWindow="-98" windowWidth="20715" windowHeight="13276" xr2:uid="{00000000-000D-0000-FFFF-FFFF00000000}"/>
  </bookViews>
  <sheets>
    <sheet name="Methodology" sheetId="19" r:id="rId1"/>
    <sheet name="Summary" sheetId="22" r:id="rId2"/>
    <sheet name="Quantitative Assessments" sheetId="2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7" i="23" l="1"/>
  <c r="V8" i="23"/>
  <c r="V9" i="23"/>
  <c r="V10" i="23"/>
  <c r="V11" i="23"/>
  <c r="V12" i="23"/>
  <c r="V13" i="23"/>
  <c r="V14" i="23"/>
  <c r="V15" i="23"/>
  <c r="V16" i="23"/>
  <c r="V17" i="23"/>
  <c r="V18" i="23"/>
  <c r="V19" i="23"/>
  <c r="V20" i="23"/>
  <c r="V21" i="23"/>
  <c r="V22" i="23"/>
  <c r="V23" i="23"/>
  <c r="V6" i="23"/>
  <c r="W6" i="23"/>
  <c r="W7" i="23"/>
  <c r="W8" i="23"/>
  <c r="W9" i="23"/>
  <c r="W10" i="23"/>
  <c r="W11" i="23"/>
  <c r="W12" i="23"/>
  <c r="W13" i="23"/>
  <c r="W14" i="23"/>
  <c r="W15" i="23"/>
  <c r="W16" i="23"/>
  <c r="W17" i="23"/>
  <c r="W18" i="23"/>
  <c r="W19" i="23"/>
  <c r="W20" i="23"/>
  <c r="W22" i="23"/>
  <c r="W23" i="23"/>
  <c r="W21" i="23"/>
  <c r="D2" i="22"/>
  <c r="C2" i="22"/>
  <c r="T23" i="23"/>
  <c r="T22" i="23"/>
  <c r="T21" i="23"/>
  <c r="T20" i="23"/>
  <c r="T19" i="23"/>
  <c r="T18" i="23"/>
  <c r="T17" i="23"/>
  <c r="T16" i="23"/>
  <c r="T15" i="23"/>
  <c r="T14" i="23"/>
  <c r="T13" i="23"/>
  <c r="T12" i="23"/>
  <c r="T11" i="23"/>
  <c r="T10" i="23"/>
  <c r="T9" i="23"/>
  <c r="T8" i="23"/>
  <c r="T7" i="23"/>
  <c r="T6" i="23"/>
  <c r="T5" i="23"/>
  <c r="N5" i="23"/>
  <c r="J5" i="23"/>
  <c r="W5" i="23" l="1"/>
  <c r="W26" i="23"/>
  <c r="W25" i="23" l="1"/>
  <c r="W27" i="23"/>
  <c r="W28" i="23"/>
</calcChain>
</file>

<file path=xl/sharedStrings.xml><?xml version="1.0" encoding="utf-8"?>
<sst xmlns="http://schemas.openxmlformats.org/spreadsheetml/2006/main" count="203" uniqueCount="154">
  <si>
    <t>A methodology for selecting locations to improve regional resilience</t>
  </si>
  <si>
    <t>We also wish to develop learnings that can be translated to regional communities across Australia, which calls for a selection of diverse sites that are somewhat representative of communities across Australia.</t>
  </si>
  <si>
    <t>While microgrids can deliver many values, the methodology  for site selection here is only considering the role microgrids play in improving resilience.</t>
  </si>
  <si>
    <t>Our site selection methodology therefore places an emphasis on the factors that will enhance resilience and feasibility, as reflected in a multitude of factors.</t>
  </si>
  <si>
    <t>To assess these factors as objectively as possible (which is far from perfect) we focus on quantitative data that is knowned to be linked to vulnerability (e.g. age), mostly from publicly available sources.</t>
  </si>
  <si>
    <t xml:space="preserve">We complement the vulnerablity analysis with an analysis of factors that make a particular site more amenable to building a microgrid (e.g. existing DER capacity). </t>
  </si>
  <si>
    <t xml:space="preserve">Finally, we consider these quantified factors next to a range of qualitative factors,  around representativeness which, importantly, will make the research findings more relevant to other regional settings. </t>
  </si>
  <si>
    <t>An approach to quantifying and collating assessment criteria</t>
  </si>
  <si>
    <t>We based  the resilience criteria on literature review  of academic and non-academic sources (see Full list of criteria spreadsheet)</t>
  </si>
  <si>
    <t>Grouped criteria into 1) factors that a known to be linked to  vulnerability and 2) factors related to the current feasibility</t>
  </si>
  <si>
    <t>Within these two groups, grouped criteria further into those that describe socio-economic conditions and those that describe the infrastructure systems.</t>
  </si>
  <si>
    <t>For each criteria we calculate a normalised score by dividing the raw data by the maximum datapoint for that criteria.</t>
  </si>
  <si>
    <t>To accomodate different weightings of different criteria we applied a point scaling to each criteria.</t>
  </si>
  <si>
    <t>For the sake of simplicity we weight all but one criteria with 5 points.</t>
  </si>
  <si>
    <t>We weight the "Dwellings occupation rate" with 10 points for two reasons: 
- if residences are unoccupied, there is no threat to life/safety, and
- there is only one criteria capturing this aspect (while many others are touched on by two criteria, eg demographics of "elderly" and "young", and "critical loads" and "critical infrastructure").</t>
  </si>
  <si>
    <t>To compute a final score that summarises all of the criteria we adopt two different approaches:</t>
  </si>
  <si>
    <t>The first is to apply a user defined weighting the groupings of vulnerability and feasibility (in cell "Summary C23-26"). 
Within these groups the subgroups of social and infrastructure carry equal weighting as we calculate the average of each and then take their product. 
This is done to reflect that the vulnerability risk is the product of the likelihood of a disaster occuring (the infrastructure criteria) and the consequence of a disaster occuring (the social criteria).
Taking the product heavily penalises any site that has a very low score in any constituent factor (eg social vulnerability).
In this case we weight vulnerability with 80% and feasibility with 20%.</t>
  </si>
  <si>
    <t>The second is to simply take the sum of all the point scores, and to check the weighting that this gives to the different factors by calculating the points available under each grouping (see cell "Summary D23-26").</t>
  </si>
  <si>
    <t>We note that the two approaches produce quite consistent rankings of the sites, despite a considerable difference in their weightings of the subgroups. This suggests the methodology is relatively robust.</t>
  </si>
  <si>
    <t>Note that for some criteria we consider lower absolute values to be preferable, and adapt the scaling appropriately ("Premises per km of network", "Avg daily consumption per premise")</t>
  </si>
  <si>
    <t>Quantitative analysis</t>
  </si>
  <si>
    <t>Diversity &amp; representativeness</t>
  </si>
  <si>
    <t xml:space="preserve">            Indicator
(Sub)Locality</t>
  </si>
  <si>
    <t>Site selected</t>
  </si>
  <si>
    <t>Population (ABS 2016)</t>
  </si>
  <si>
    <t>Community attitudes towards microgrids</t>
  </si>
  <si>
    <t>Percentage of households who speak other than English at home (ABS 2016)</t>
  </si>
  <si>
    <t>Presence of shared residential or industrial estates</t>
  </si>
  <si>
    <t>Network topology (options): geographical size (large, medium, small), density (high, medium, low), grid (spur/meshed)</t>
  </si>
  <si>
    <t>Technical ease (easy, medium, hard)</t>
  </si>
  <si>
    <t>Bodalla</t>
  </si>
  <si>
    <t>YES</t>
  </si>
  <si>
    <t>Some energy assets (solar farm), existing community energy programs, but no direct support</t>
  </si>
  <si>
    <t>Single storey - Agri, industry, retail</t>
  </si>
  <si>
    <t>(1) medium/low 
(2) medium/medium 
(3) large/medium 
All options meshed</t>
  </si>
  <si>
    <t>All options medium</t>
  </si>
  <si>
    <t>Broulee</t>
  </si>
  <si>
    <t>Yes</t>
  </si>
  <si>
    <t>Interest/support inc. from Broulee/Mossy Point Residents Association</t>
  </si>
  <si>
    <t>Free standing - Retail</t>
  </si>
  <si>
    <t>Two options, both medium/high/meshed</t>
  </si>
  <si>
    <t>Two options medium</t>
  </si>
  <si>
    <t>Very active community</t>
  </si>
  <si>
    <t>Central Tilba</t>
  </si>
  <si>
    <t>Interest/support, numerous RE and community energy assets/programs</t>
  </si>
  <si>
    <t>Timber construction - Agri, industry, retail</t>
  </si>
  <si>
    <t>(1) medium/medium/ spur 
(2) large/medium/ meshed</t>
  </si>
  <si>
    <t>(1) easy, (2) hard</t>
  </si>
  <si>
    <t>Congo</t>
  </si>
  <si>
    <t>Limited support, limited RE assets/programs</t>
  </si>
  <si>
    <t>Single dwelling - Limited economic activity</t>
  </si>
  <si>
    <t>Small/low/Spur</t>
  </si>
  <si>
    <t>(1) easy</t>
  </si>
  <si>
    <t>Meringo</t>
  </si>
  <si>
    <t>No</t>
  </si>
  <si>
    <t>(1) medium/medium/ spur 
(2) large/low/meshed</t>
  </si>
  <si>
    <t>(1) easy, (2) medium</t>
  </si>
  <si>
    <t>Mogo</t>
  </si>
  <si>
    <t>Interest/support inc. from Village Chamber and Aboriginal Lands Council</t>
  </si>
  <si>
    <t>Small businesses, touristic sites</t>
  </si>
  <si>
    <t>Small/medium/meshed</t>
  </si>
  <si>
    <t>Medium</t>
  </si>
  <si>
    <t>Moruya Heads</t>
  </si>
  <si>
    <t>Mix housing types - Marine economic activities</t>
  </si>
  <si>
    <t>Medium/low/spur</t>
  </si>
  <si>
    <t>Easy</t>
  </si>
  <si>
    <t>Mossy Point</t>
  </si>
  <si>
    <t>NO</t>
  </si>
  <si>
    <t>(1) large/medium/ meshed
(2) large/high/meshed</t>
  </si>
  <si>
    <t>Both options medium</t>
  </si>
  <si>
    <t>Mystery Bay</t>
  </si>
  <si>
    <t>Interest and support, numerous RE assets</t>
  </si>
  <si>
    <t>Agri, pumping station, retail, tourism</t>
  </si>
  <si>
    <t>Small/low/spur</t>
  </si>
  <si>
    <t>Nelligen</t>
  </si>
  <si>
    <t>High uptake of solar, no specific interest from RFS</t>
  </si>
  <si>
    <t>Single dwellings - Cafe, caravan park</t>
  </si>
  <si>
    <t>(1) large/medium/ meshed 
(2) large/ medium/meshed 
(3) small/low/spur</t>
  </si>
  <si>
    <t>(1) hard (2) medium (3) easy</t>
  </si>
  <si>
    <t>Nerrigundah</t>
  </si>
  <si>
    <t>Limited support and RE assets</t>
  </si>
  <si>
    <t>Nil</t>
  </si>
  <si>
    <t>(1) medium/low/spur 
(2) medium/low/spur 
(3) small/medium/spur</t>
  </si>
  <si>
    <t>(1) easy (2) easy (3) easy</t>
  </si>
  <si>
    <t>Potato Point</t>
  </si>
  <si>
    <t>Limited interest and limited RE community energy programs</t>
  </si>
  <si>
    <t>(1) medium/low/spur 
(2) small/high/spur</t>
  </si>
  <si>
    <t>(1) easy (2) easy</t>
  </si>
  <si>
    <t>Rosedale</t>
  </si>
  <si>
    <t>Interest/support from individuals. Huge damage from bushfires and strong environmental awareness (ZEROSE)</t>
  </si>
  <si>
    <t>Single or double storey - Agri</t>
  </si>
  <si>
    <t>No data</t>
  </si>
  <si>
    <t>South Durras</t>
  </si>
  <si>
    <t>Specific interest on microgrids inc. South Durras Progress Association as they want to set one</t>
  </si>
  <si>
    <t>Lge holiday lets and 3 RV parks - Agri, tourism</t>
  </si>
  <si>
    <t>(1) small/high/spur         
(2) large/medium/ meshed</t>
  </si>
  <si>
    <t>(1) easy (2) hard</t>
  </si>
  <si>
    <t>Tilba Tilba</t>
  </si>
  <si>
    <t>(1) large/low/meshed    
(2) small/high/spur         
(3) large/low/meshed</t>
  </si>
  <si>
    <t>(1) med (2) easy (3) hard</t>
  </si>
  <si>
    <t>Tomakin</t>
  </si>
  <si>
    <t>Limited interests, fragmented community</t>
  </si>
  <si>
    <t>Lge homes - limited economic activity</t>
  </si>
  <si>
    <t>(1) medium/high/meshed 
(2) medium/high/ meshed
(3) large/low/meshed</t>
  </si>
  <si>
    <t>(1) hard (2) hard (3) hard</t>
  </si>
  <si>
    <t>Turlinjah</t>
  </si>
  <si>
    <t>Limited interest/support, no information on RE assets or community energy programs</t>
  </si>
  <si>
    <t>(1) small/medium/spur 
(2) large/low/meshed  
(3) large/low/meshed</t>
  </si>
  <si>
    <t>(1) easy (2) hard (3) hard</t>
  </si>
  <si>
    <t>Tuross Head</t>
  </si>
  <si>
    <t>Interest/support from individuals, limited but potential for community energy programs (new development)</t>
  </si>
  <si>
    <t>Two storey (low energy efficiency) - Golf and bowling club</t>
  </si>
  <si>
    <t>(1) large/medium/spur  
(2) medium/high/spur   
(3) small/high/spur</t>
  </si>
  <si>
    <t>Vulnerabilities</t>
  </si>
  <si>
    <t>Feasibility</t>
  </si>
  <si>
    <t>Social</t>
  </si>
  <si>
    <t>Infrastructure</t>
  </si>
  <si>
    <t xml:space="preserve">                  Indicator
(Sub)Locality</t>
  </si>
  <si>
    <t>Dwellings occupation 
rate</t>
  </si>
  <si>
    <t>Elderly</t>
  </si>
  <si>
    <t>Young people</t>
  </si>
  <si>
    <t>People with disabilities</t>
  </si>
  <si>
    <t>Life support premises</t>
  </si>
  <si>
    <t>Low-income household</t>
  </si>
  <si>
    <t>Critical Load Premises</t>
  </si>
  <si>
    <t>Critical infrastrusture</t>
  </si>
  <si>
    <t>Average social</t>
  </si>
  <si>
    <t>Premises per km of network (low is good)</t>
  </si>
  <si>
    <t>Major event outage days (bushfire included)</t>
  </si>
  <si>
    <t>Avg outage duration per premise</t>
  </si>
  <si>
    <t>Average infrastructure</t>
  </si>
  <si>
    <t>DER 
penetration 
(% customers)</t>
  </si>
  <si>
    <t xml:space="preserve">DER Capacity
(% load on network)
</t>
  </si>
  <si>
    <t xml:space="preserve">Avg daily consumption per premise (low is good)
</t>
  </si>
  <si>
    <t>Final score (risk x consequence)</t>
  </si>
  <si>
    <t>Final score (sum of points)</t>
  </si>
  <si>
    <t>Weighting pts</t>
  </si>
  <si>
    <t>Removed for privacy</t>
  </si>
  <si>
    <t>Relative 
weighting</t>
  </si>
  <si>
    <t>Vulnerable 
social</t>
  </si>
  <si>
    <t>Vulnerable 
infrastructure</t>
  </si>
  <si>
    <t>Feasible 
social</t>
  </si>
  <si>
    <t>Feasible 
infrastructure</t>
  </si>
  <si>
    <t>Our primary objective in the SuRF project is to assess the values that a microgrid could bring to the various communities of the Eurobodalla to improve resilience to natural disasters.</t>
  </si>
  <si>
    <t>Other factors</t>
  </si>
  <si>
    <t>Combined with Tilba Tilba</t>
  </si>
  <si>
    <t>Excluded as very close to, and similar to, Congo</t>
  </si>
  <si>
    <t>Excluded as a bit burnt out by consultations</t>
  </si>
  <si>
    <t>An inland community in the north of the LGA</t>
  </si>
  <si>
    <t>Combined with Central Tilba</t>
  </si>
  <si>
    <t>Selected to provide another site in the north of the LGA</t>
  </si>
  <si>
    <t>This document was developed as part of the South-coast microgrid Reliability Feasibility (SuRF) project in 2022. 
This project is led by the Australian National University, working together with Essential Energy, the South-coast Health and Sustainability Alliance, and Zepben. 
It is funded by the Australian Federal Government through the Regional and Remote Communities Reliability Fund.</t>
  </si>
  <si>
    <t>It is hoped that the methodology presented in this document may provide guidance to future projects on how to responsibly select communities in which to work.
The document was created by Pierrick Chaleye, Bjorn Sturmberg, Johannes Hendricks, and Hedda Ransan-Cooper and is licensed under a CC BY 2.0 (https://creativecommons.org/licenses/by/2.0/).</t>
  </si>
  <si>
    <t>Introduction and copyright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</si>
</sst>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b/>
      <sz val="11"/>
      <color theme="1"/>
      <name val="Calibri"/>
      <family val="2"/>
      <scheme val="minor"/>
    </font>
    <font>
      <b/>
      <sz val="11"/>
      <color theme="0"/>
      <name val="Calibri"/>
      <family val="2"/>
      <scheme val="minor"/>
    </font>
    <font>
      <u/>
      <sz val="11"/>
      <color theme="0"/>
      <name val="Calibri"/>
      <family val="2"/>
      <scheme val="minor"/>
    </font>
    <font>
      <b/>
      <sz val="11"/>
      <color rgb="FFFFFFFF"/>
      <name val="Calibri"/>
      <family val="2"/>
    </font>
    <font>
      <sz val="11"/>
      <color rgb="FF000000"/>
      <name val="Calibri"/>
      <family val="2"/>
    </font>
    <font>
      <b/>
      <sz val="11"/>
      <color rgb="FFFFFFFF"/>
      <name val="Calibri"/>
      <family val="2"/>
      <scheme val="minor"/>
    </font>
    <font>
      <sz val="11"/>
      <color rgb="FFFFFFFF"/>
      <name val="Calibri"/>
      <family val="2"/>
      <scheme val="minor"/>
    </font>
    <font>
      <sz val="11"/>
      <color theme="1"/>
      <name val="Arial"/>
    </font>
    <font>
      <b/>
      <sz val="11"/>
      <color rgb="FF000000"/>
      <name val="Calibri"/>
      <family val="2"/>
      <scheme val="minor"/>
    </font>
  </fonts>
  <fills count="13">
    <fill>
      <patternFill patternType="none"/>
    </fill>
    <fill>
      <patternFill patternType="gray125"/>
    </fill>
    <fill>
      <patternFill patternType="solid">
        <fgColor rgb="FF009999"/>
        <bgColor indexed="64"/>
      </patternFill>
    </fill>
    <fill>
      <patternFill patternType="solid">
        <fgColor rgb="FFD9E1F2"/>
        <bgColor indexed="64"/>
      </patternFill>
    </fill>
    <fill>
      <patternFill patternType="solid">
        <fgColor rgb="FF203764"/>
        <bgColor indexed="64"/>
      </patternFill>
    </fill>
    <fill>
      <patternFill patternType="solid">
        <fgColor rgb="FF404040"/>
        <bgColor indexed="64"/>
      </patternFill>
    </fill>
    <fill>
      <patternFill patternType="solid">
        <fgColor rgb="FF00B050"/>
        <bgColor indexed="64"/>
      </patternFill>
    </fill>
    <fill>
      <patternFill patternType="solid">
        <fgColor rgb="FF7030A0"/>
        <bgColor indexed="64"/>
      </patternFill>
    </fill>
    <fill>
      <patternFill patternType="solid">
        <fgColor rgb="FFC00000"/>
        <bgColor indexed="64"/>
      </patternFill>
    </fill>
    <fill>
      <patternFill patternType="solid">
        <fgColor rgb="FFFFFFFF"/>
        <bgColor indexed="64"/>
      </patternFill>
    </fill>
    <fill>
      <patternFill patternType="solid">
        <fgColor rgb="FF375623"/>
        <bgColor indexed="64"/>
      </patternFill>
    </fill>
    <fill>
      <patternFill patternType="solid">
        <fgColor rgb="FF00B0F0"/>
        <bgColor indexed="64"/>
      </patternFill>
    </fill>
    <fill>
      <patternFill patternType="solid">
        <fgColor rgb="FF00206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n">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applyNumberFormat="0" applyFill="0" applyBorder="0" applyAlignment="0" applyProtection="0"/>
  </cellStyleXfs>
  <cellXfs count="118">
    <xf numFmtId="0" fontId="0" fillId="0" borderId="0" xfId="0"/>
    <xf numFmtId="0" fontId="0" fillId="0" borderId="0" xfId="0" applyAlignment="1">
      <alignment wrapText="1"/>
    </xf>
    <xf numFmtId="0" fontId="0" fillId="0" borderId="2" xfId="0" applyBorder="1" applyAlignment="1">
      <alignment wrapText="1"/>
    </xf>
    <xf numFmtId="0" fontId="3" fillId="2" borderId="1" xfId="0" applyFont="1" applyFill="1" applyBorder="1" applyAlignment="1">
      <alignment horizontal="left" vertical="top" wrapText="1"/>
    </xf>
    <xf numFmtId="0" fontId="4" fillId="2" borderId="1" xfId="1" applyFont="1" applyFill="1" applyBorder="1"/>
    <xf numFmtId="0" fontId="0" fillId="0" borderId="8" xfId="0" applyBorder="1" applyAlignment="1">
      <alignment wrapText="1"/>
    </xf>
    <xf numFmtId="0" fontId="0" fillId="0" borderId="1" xfId="0" applyBorder="1" applyAlignment="1">
      <alignment wrapText="1"/>
    </xf>
    <xf numFmtId="0" fontId="6" fillId="0" borderId="0" xfId="0" applyFont="1"/>
    <xf numFmtId="1" fontId="2" fillId="3" borderId="2" xfId="0" applyNumberFormat="1" applyFont="1" applyFill="1" applyBorder="1" applyAlignment="1">
      <alignment wrapText="1"/>
    </xf>
    <xf numFmtId="0" fontId="2" fillId="0" borderId="0" xfId="0" applyFont="1"/>
    <xf numFmtId="1" fontId="0" fillId="9" borderId="1" xfId="0" applyNumberFormat="1" applyFill="1" applyBorder="1" applyAlignment="1">
      <alignment wrapText="1"/>
    </xf>
    <xf numFmtId="1" fontId="0" fillId="9" borderId="2" xfId="0" applyNumberFormat="1" applyFill="1" applyBorder="1" applyAlignment="1">
      <alignment wrapText="1"/>
    </xf>
    <xf numFmtId="1" fontId="0" fillId="9" borderId="11" xfId="0" applyNumberFormat="1" applyFill="1" applyBorder="1" applyAlignment="1">
      <alignment wrapText="1"/>
    </xf>
    <xf numFmtId="0" fontId="8" fillId="8" borderId="2" xfId="0" applyFont="1" applyFill="1" applyBorder="1" applyAlignment="1">
      <alignment wrapText="1"/>
    </xf>
    <xf numFmtId="0" fontId="5" fillId="8" borderId="2" xfId="0" applyFont="1" applyFill="1" applyBorder="1" applyAlignment="1">
      <alignment wrapText="1"/>
    </xf>
    <xf numFmtId="1" fontId="0" fillId="0" borderId="2" xfId="0" applyNumberFormat="1" applyBorder="1"/>
    <xf numFmtId="1" fontId="7" fillId="7" borderId="2" xfId="0" applyNumberFormat="1" applyFont="1" applyFill="1" applyBorder="1"/>
    <xf numFmtId="1" fontId="7" fillId="8" borderId="2" xfId="0" applyNumberFormat="1" applyFont="1" applyFill="1" applyBorder="1"/>
    <xf numFmtId="0" fontId="7" fillId="4" borderId="10" xfId="0" applyFont="1" applyFill="1" applyBorder="1" applyAlignment="1">
      <alignment horizontal="left" wrapText="1"/>
    </xf>
    <xf numFmtId="0" fontId="8" fillId="7" borderId="2" xfId="0" applyFont="1" applyFill="1" applyBorder="1" applyAlignment="1">
      <alignment vertical="top" wrapText="1"/>
    </xf>
    <xf numFmtId="0" fontId="7" fillId="7" borderId="2" xfId="0" applyFont="1" applyFill="1" applyBorder="1" applyAlignment="1">
      <alignment wrapText="1"/>
    </xf>
    <xf numFmtId="0" fontId="7" fillId="8" borderId="2" xfId="0" applyFont="1" applyFill="1" applyBorder="1" applyAlignment="1">
      <alignment wrapText="1"/>
    </xf>
    <xf numFmtId="0" fontId="7" fillId="10" borderId="2" xfId="0" applyFont="1" applyFill="1" applyBorder="1" applyAlignment="1">
      <alignment horizontal="left" wrapText="1"/>
    </xf>
    <xf numFmtId="0" fontId="7" fillId="2" borderId="0" xfId="0" applyFont="1" applyFill="1"/>
    <xf numFmtId="0" fontId="0" fillId="0" borderId="10" xfId="0" applyBorder="1" applyAlignment="1">
      <alignment wrapText="1"/>
    </xf>
    <xf numFmtId="0" fontId="10" fillId="9" borderId="1" xfId="0" applyFont="1" applyFill="1" applyBorder="1" applyAlignment="1">
      <alignment horizontal="left" vertical="top" wrapText="1"/>
    </xf>
    <xf numFmtId="1" fontId="0" fillId="9" borderId="3" xfId="0" applyNumberFormat="1" applyFill="1" applyBorder="1" applyAlignment="1">
      <alignment wrapText="1"/>
    </xf>
    <xf numFmtId="1" fontId="0" fillId="9" borderId="7" xfId="0" applyNumberFormat="1" applyFill="1" applyBorder="1" applyAlignment="1">
      <alignment wrapText="1"/>
    </xf>
    <xf numFmtId="0" fontId="3" fillId="11" borderId="10" xfId="0" applyFont="1" applyFill="1" applyBorder="1" applyAlignment="1">
      <alignment horizontal="left" vertical="top" wrapText="1"/>
    </xf>
    <xf numFmtId="0" fontId="3" fillId="11" borderId="4" xfId="0" applyFont="1" applyFill="1" applyBorder="1" applyAlignment="1">
      <alignment vertical="top" wrapText="1"/>
    </xf>
    <xf numFmtId="0" fontId="3" fillId="11" borderId="15" xfId="0" applyFont="1" applyFill="1" applyBorder="1" applyAlignment="1">
      <alignment horizontal="left" vertical="top" wrapText="1"/>
    </xf>
    <xf numFmtId="0" fontId="5" fillId="11" borderId="10" xfId="0" applyFont="1" applyFill="1" applyBorder="1" applyAlignment="1">
      <alignment horizontal="left" vertical="top" wrapText="1"/>
    </xf>
    <xf numFmtId="0" fontId="3" fillId="11" borderId="16" xfId="0" applyFont="1" applyFill="1" applyBorder="1" applyAlignment="1">
      <alignment horizontal="left" vertical="top" wrapText="1"/>
    </xf>
    <xf numFmtId="0" fontId="3" fillId="11" borderId="10" xfId="0" applyFont="1" applyFill="1" applyBorder="1" applyAlignment="1">
      <alignment horizontal="right" vertical="top" wrapText="1"/>
    </xf>
    <xf numFmtId="0" fontId="3" fillId="11" borderId="4" xfId="0" applyFont="1" applyFill="1" applyBorder="1" applyAlignment="1">
      <alignment horizontal="right" vertical="top" wrapText="1"/>
    </xf>
    <xf numFmtId="0" fontId="3" fillId="11" borderId="6" xfId="0" applyFont="1" applyFill="1" applyBorder="1" applyAlignment="1">
      <alignment horizontal="right" vertical="top" wrapText="1"/>
    </xf>
    <xf numFmtId="0" fontId="3" fillId="11" borderId="2" xfId="0" applyFont="1" applyFill="1" applyBorder="1" applyAlignment="1">
      <alignment horizontal="right" vertical="top" wrapText="1"/>
    </xf>
    <xf numFmtId="0" fontId="3" fillId="11" borderId="9" xfId="0" applyFont="1" applyFill="1" applyBorder="1" applyAlignment="1">
      <alignment horizontal="right" vertical="top" wrapText="1"/>
    </xf>
    <xf numFmtId="0" fontId="5" fillId="11" borderId="10" xfId="0" applyFont="1" applyFill="1" applyBorder="1" applyAlignment="1">
      <alignment horizontal="right" vertical="top" wrapText="1"/>
    </xf>
    <xf numFmtId="0" fontId="3" fillId="11" borderId="16" xfId="0" applyFont="1" applyFill="1" applyBorder="1" applyAlignment="1">
      <alignment horizontal="right" vertical="top" wrapText="1"/>
    </xf>
    <xf numFmtId="0" fontId="7" fillId="9" borderId="0" xfId="0" applyFont="1" applyFill="1"/>
    <xf numFmtId="0" fontId="7" fillId="7" borderId="2" xfId="0" applyFont="1" applyFill="1" applyBorder="1" applyAlignment="1">
      <alignment vertical="top" wrapText="1"/>
    </xf>
    <xf numFmtId="0" fontId="5" fillId="8" borderId="2" xfId="0" applyFont="1" applyFill="1" applyBorder="1" applyAlignment="1">
      <alignment vertical="top" wrapText="1"/>
    </xf>
    <xf numFmtId="0" fontId="7" fillId="4" borderId="10" xfId="0" applyFont="1" applyFill="1" applyBorder="1" applyAlignment="1">
      <alignment horizontal="right" wrapText="1"/>
    </xf>
    <xf numFmtId="0" fontId="2" fillId="0" borderId="0" xfId="0" applyFont="1" applyAlignment="1">
      <alignment wrapText="1"/>
    </xf>
    <xf numFmtId="2" fontId="2" fillId="0" borderId="0" xfId="0" applyNumberFormat="1" applyFont="1"/>
    <xf numFmtId="0" fontId="0" fillId="0" borderId="20" xfId="0" applyBorder="1"/>
    <xf numFmtId="0" fontId="2" fillId="0" borderId="21" xfId="0" applyFont="1" applyBorder="1" applyAlignment="1">
      <alignment wrapText="1"/>
    </xf>
    <xf numFmtId="0" fontId="2" fillId="0" borderId="23" xfId="0" applyFont="1" applyBorder="1" applyAlignment="1">
      <alignment wrapText="1"/>
    </xf>
    <xf numFmtId="0" fontId="2" fillId="0" borderId="25" xfId="0" applyFont="1" applyBorder="1" applyAlignment="1">
      <alignment wrapText="1"/>
    </xf>
    <xf numFmtId="0" fontId="7" fillId="10" borderId="2" xfId="0" applyFont="1" applyFill="1" applyBorder="1" applyAlignment="1">
      <alignment horizontal="right" wrapText="1"/>
    </xf>
    <xf numFmtId="9" fontId="0" fillId="0" borderId="24" xfId="0" applyNumberFormat="1" applyBorder="1"/>
    <xf numFmtId="9" fontId="0" fillId="0" borderId="2" xfId="0" applyNumberFormat="1" applyBorder="1"/>
    <xf numFmtId="9" fontId="0" fillId="0" borderId="26" xfId="0" applyNumberFormat="1" applyBorder="1"/>
    <xf numFmtId="9" fontId="0" fillId="0" borderId="10" xfId="0" applyNumberFormat="1" applyBorder="1"/>
    <xf numFmtId="1" fontId="2" fillId="0" borderId="22" xfId="0" applyNumberFormat="1" applyFont="1" applyBorder="1"/>
    <xf numFmtId="1" fontId="2" fillId="0" borderId="24" xfId="0" applyNumberFormat="1" applyFont="1" applyBorder="1"/>
    <xf numFmtId="1" fontId="2" fillId="0" borderId="26" xfId="0" applyNumberFormat="1" applyFont="1" applyBorder="1"/>
    <xf numFmtId="0" fontId="3" fillId="4" borderId="2" xfId="0" applyFont="1" applyFill="1" applyBorder="1" applyAlignment="1">
      <alignment horizontal="left" vertical="top" wrapText="1"/>
    </xf>
    <xf numFmtId="0" fontId="3" fillId="4" borderId="2" xfId="0" applyFont="1" applyFill="1" applyBorder="1" applyAlignment="1">
      <alignment horizontal="right" vertical="top" wrapText="1"/>
    </xf>
    <xf numFmtId="0" fontId="7" fillId="4" borderId="2" xfId="0" applyFont="1" applyFill="1" applyBorder="1" applyAlignment="1">
      <alignment horizontal="left" vertical="top" wrapText="1"/>
    </xf>
    <xf numFmtId="0" fontId="7" fillId="4" borderId="2" xfId="0" applyFont="1" applyFill="1" applyBorder="1" applyAlignment="1">
      <alignment horizontal="right" vertical="top" wrapText="1"/>
    </xf>
    <xf numFmtId="0" fontId="7" fillId="11" borderId="13" xfId="0" applyFont="1" applyFill="1" applyBorder="1" applyAlignment="1">
      <alignment wrapText="1"/>
    </xf>
    <xf numFmtId="0" fontId="3" fillId="4" borderId="27" xfId="0" applyFont="1" applyFill="1" applyBorder="1" applyAlignment="1">
      <alignment horizontal="left" vertical="top" wrapText="1"/>
    </xf>
    <xf numFmtId="0" fontId="3" fillId="4" borderId="27" xfId="0" applyFont="1" applyFill="1" applyBorder="1" applyAlignment="1">
      <alignment horizontal="right" vertical="top" wrapText="1"/>
    </xf>
    <xf numFmtId="0" fontId="7" fillId="12" borderId="14" xfId="0" applyFont="1" applyFill="1" applyBorder="1" applyAlignment="1">
      <alignment wrapText="1"/>
    </xf>
    <xf numFmtId="0" fontId="3" fillId="7" borderId="16" xfId="0" applyFont="1" applyFill="1" applyBorder="1" applyAlignment="1">
      <alignment horizontal="left" vertical="top" wrapText="1"/>
    </xf>
    <xf numFmtId="0" fontId="7" fillId="7" borderId="10" xfId="0" applyFont="1" applyFill="1" applyBorder="1" applyAlignment="1">
      <alignment vertical="top" wrapText="1"/>
    </xf>
    <xf numFmtId="0" fontId="3" fillId="7" borderId="10" xfId="0" applyFont="1" applyFill="1" applyBorder="1" applyAlignment="1">
      <alignment vertical="top" wrapText="1"/>
    </xf>
    <xf numFmtId="0" fontId="3" fillId="7" borderId="4" xfId="0" applyFont="1" applyFill="1" applyBorder="1" applyAlignment="1">
      <alignment horizontal="left" vertical="top" wrapText="1"/>
    </xf>
    <xf numFmtId="1" fontId="7" fillId="11" borderId="2" xfId="0" applyNumberFormat="1" applyFont="1" applyFill="1" applyBorder="1"/>
    <xf numFmtId="1" fontId="7" fillId="4" borderId="2" xfId="0" applyNumberFormat="1" applyFont="1" applyFill="1" applyBorder="1"/>
    <xf numFmtId="1" fontId="2" fillId="0" borderId="28" xfId="0" applyNumberFormat="1" applyFont="1" applyBorder="1"/>
    <xf numFmtId="1" fontId="2" fillId="0" borderId="8" xfId="0" applyNumberFormat="1" applyFont="1" applyBorder="1"/>
    <xf numFmtId="1" fontId="2" fillId="0" borderId="29" xfId="0" applyNumberFormat="1" applyFont="1" applyBorder="1"/>
    <xf numFmtId="0" fontId="2" fillId="0" borderId="2" xfId="0" applyFont="1" applyBorder="1"/>
    <xf numFmtId="0" fontId="7" fillId="7" borderId="13" xfId="0" applyFont="1" applyFill="1" applyBorder="1" applyAlignment="1">
      <alignment vertical="top" wrapText="1"/>
    </xf>
    <xf numFmtId="0" fontId="3" fillId="7" borderId="10" xfId="0" applyFont="1" applyFill="1" applyBorder="1" applyAlignment="1">
      <alignment horizontal="left" vertical="top" wrapText="1"/>
    </xf>
    <xf numFmtId="0" fontId="0" fillId="0" borderId="33" xfId="0" applyBorder="1"/>
    <xf numFmtId="0" fontId="0" fillId="0" borderId="33" xfId="0" applyBorder="1" applyAlignment="1">
      <alignment wrapText="1"/>
    </xf>
    <xf numFmtId="0" fontId="0" fillId="0" borderId="34" xfId="0" applyBorder="1"/>
    <xf numFmtId="0" fontId="2" fillId="0" borderId="35" xfId="0" applyFont="1" applyBorder="1"/>
    <xf numFmtId="0" fontId="7" fillId="7" borderId="5" xfId="0" applyFont="1" applyFill="1" applyBorder="1" applyAlignment="1">
      <alignment horizontal="center"/>
    </xf>
    <xf numFmtId="0" fontId="7" fillId="7" borderId="8" xfId="0" applyFont="1" applyFill="1" applyBorder="1" applyAlignment="1">
      <alignment horizontal="center"/>
    </xf>
    <xf numFmtId="0" fontId="2" fillId="6" borderId="5" xfId="0" applyFont="1" applyFill="1" applyBorder="1" applyAlignment="1">
      <alignment horizontal="center"/>
    </xf>
    <xf numFmtId="0" fontId="2" fillId="6" borderId="11" xfId="0" applyFont="1" applyFill="1" applyBorder="1" applyAlignment="1">
      <alignment horizontal="center"/>
    </xf>
    <xf numFmtId="0" fontId="2" fillId="6" borderId="8" xfId="0" applyFont="1" applyFill="1" applyBorder="1" applyAlignment="1">
      <alignment horizontal="center"/>
    </xf>
    <xf numFmtId="0" fontId="7" fillId="8" borderId="5" xfId="0" applyFont="1" applyFill="1" applyBorder="1" applyAlignment="1">
      <alignment horizontal="center"/>
    </xf>
    <xf numFmtId="0" fontId="7" fillId="8" borderId="11" xfId="0" applyFont="1" applyFill="1" applyBorder="1" applyAlignment="1">
      <alignment horizontal="center"/>
    </xf>
    <xf numFmtId="0" fontId="7" fillId="8" borderId="8" xfId="0" applyFont="1" applyFill="1" applyBorder="1" applyAlignment="1">
      <alignment horizontal="center"/>
    </xf>
    <xf numFmtId="9" fontId="0" fillId="0" borderId="10" xfId="0" applyNumberFormat="1" applyBorder="1" applyAlignment="1">
      <alignment wrapText="1"/>
    </xf>
    <xf numFmtId="9" fontId="0" fillId="0" borderId="2" xfId="0" applyNumberFormat="1" applyBorder="1" applyAlignment="1">
      <alignment vertical="top" wrapText="1"/>
    </xf>
    <xf numFmtId="9" fontId="0" fillId="0" borderId="2" xfId="0" applyNumberFormat="1" applyBorder="1" applyAlignment="1">
      <alignment wrapText="1"/>
    </xf>
    <xf numFmtId="0" fontId="7" fillId="12" borderId="18" xfId="0" applyFont="1" applyFill="1" applyBorder="1" applyAlignment="1">
      <alignment horizontal="center"/>
    </xf>
    <xf numFmtId="0" fontId="7" fillId="12" borderId="19" xfId="0" applyFont="1" applyFill="1" applyBorder="1" applyAlignment="1">
      <alignment horizontal="center"/>
    </xf>
    <xf numFmtId="0" fontId="7" fillId="7" borderId="30" xfId="0" applyFont="1" applyFill="1" applyBorder="1" applyAlignment="1">
      <alignment horizontal="center"/>
    </xf>
    <xf numFmtId="0" fontId="7" fillId="7" borderId="31" xfId="0" applyFont="1" applyFill="1" applyBorder="1" applyAlignment="1">
      <alignment horizontal="center"/>
    </xf>
    <xf numFmtId="0" fontId="7" fillId="7" borderId="32" xfId="0" applyFont="1" applyFill="1" applyBorder="1" applyAlignment="1">
      <alignment horizontal="center"/>
    </xf>
    <xf numFmtId="0" fontId="7" fillId="5" borderId="13" xfId="0" applyFont="1" applyFill="1" applyBorder="1" applyAlignment="1">
      <alignment horizontal="center"/>
    </xf>
    <xf numFmtId="0" fontId="7" fillId="5" borderId="16" xfId="0" applyFont="1" applyFill="1" applyBorder="1" applyAlignment="1">
      <alignment horizontal="center"/>
    </xf>
    <xf numFmtId="0" fontId="7" fillId="11" borderId="5" xfId="0" applyFont="1" applyFill="1" applyBorder="1" applyAlignment="1">
      <alignment horizontal="center"/>
    </xf>
    <xf numFmtId="0" fontId="7" fillId="11" borderId="11" xfId="0" applyFont="1" applyFill="1" applyBorder="1" applyAlignment="1">
      <alignment horizontal="center"/>
    </xf>
    <xf numFmtId="0" fontId="7" fillId="11" borderId="8" xfId="0" applyFont="1" applyFill="1" applyBorder="1" applyAlignment="1">
      <alignment horizontal="center"/>
    </xf>
    <xf numFmtId="0" fontId="7" fillId="4" borderId="12" xfId="0" applyFont="1" applyFill="1" applyBorder="1" applyAlignment="1">
      <alignment horizontal="center"/>
    </xf>
    <xf numFmtId="0" fontId="7" fillId="4" borderId="11" xfId="0" applyFont="1" applyFill="1" applyBorder="1" applyAlignment="1">
      <alignment horizontal="center"/>
    </xf>
    <xf numFmtId="0" fontId="7" fillId="4" borderId="17" xfId="0" applyFont="1" applyFill="1" applyBorder="1" applyAlignment="1">
      <alignment horizontal="center"/>
    </xf>
    <xf numFmtId="1" fontId="9" fillId="9" borderId="15" xfId="0" applyNumberFormat="1" applyFont="1" applyFill="1" applyBorder="1" applyAlignment="1">
      <alignment horizontal="center"/>
    </xf>
    <xf numFmtId="1" fontId="9" fillId="9" borderId="0" xfId="0" applyNumberFormat="1" applyFont="1" applyFill="1" applyBorder="1" applyAlignment="1">
      <alignment horizontal="center"/>
    </xf>
    <xf numFmtId="1" fontId="9" fillId="9" borderId="36" xfId="0" applyNumberFormat="1" applyFont="1" applyFill="1" applyBorder="1" applyAlignment="1">
      <alignment horizontal="center"/>
    </xf>
    <xf numFmtId="1" fontId="9" fillId="9" borderId="37" xfId="0" applyNumberFormat="1" applyFont="1" applyFill="1" applyBorder="1" applyAlignment="1">
      <alignment horizontal="center"/>
    </xf>
    <xf numFmtId="1" fontId="9" fillId="9" borderId="27" xfId="0" applyNumberFormat="1" applyFont="1" applyFill="1" applyBorder="1" applyAlignment="1">
      <alignment horizontal="center"/>
    </xf>
    <xf numFmtId="1" fontId="9" fillId="9" borderId="38" xfId="0" applyNumberFormat="1" applyFont="1" applyFill="1" applyBorder="1" applyAlignment="1">
      <alignment horizontal="center"/>
    </xf>
    <xf numFmtId="1" fontId="6" fillId="9" borderId="39" xfId="0" applyNumberFormat="1" applyFont="1" applyFill="1" applyBorder="1" applyAlignment="1">
      <alignment horizontal="center"/>
    </xf>
    <xf numFmtId="1" fontId="6" fillId="9" borderId="40" xfId="0" applyNumberFormat="1" applyFont="1" applyFill="1" applyBorder="1" applyAlignment="1">
      <alignment horizontal="center"/>
    </xf>
    <xf numFmtId="1" fontId="6" fillId="9" borderId="41" xfId="0" applyNumberFormat="1" applyFont="1" applyFill="1" applyBorder="1" applyAlignment="1">
      <alignment horizontal="center"/>
    </xf>
    <xf numFmtId="1" fontId="0" fillId="9" borderId="42" xfId="0" applyNumberFormat="1" applyFill="1" applyBorder="1" applyAlignment="1">
      <alignment horizontal="center"/>
    </xf>
    <xf numFmtId="1" fontId="0" fillId="9" borderId="14" xfId="0" applyNumberFormat="1" applyFill="1" applyBorder="1" applyAlignment="1">
      <alignment horizontal="center"/>
    </xf>
    <xf numFmtId="1" fontId="0" fillId="9" borderId="10" xfId="0" applyNumberFormat="1" applyFill="1" applyBorder="1" applyAlignment="1">
      <alignment horizontal="center"/>
    </xf>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utilnsw-my.sharepoint.com/personal/bich_lai_essentialenergy_com_au/Documents/Microgrids/Mossy%20Point.xlsx" TargetMode="External"/><Relationship Id="rId13" Type="http://schemas.openxmlformats.org/officeDocument/2006/relationships/hyperlink" Target="https://utilnsw-my.sharepoint.com/personal/bich_lai_essentialenergy_com_au/Documents/Microgrids/Rosedale.xlsx" TargetMode="External"/><Relationship Id="rId18" Type="http://schemas.openxmlformats.org/officeDocument/2006/relationships/hyperlink" Target="https://utilnsw-my.sharepoint.com/personal/bich_lai_essentialenergy_com_au/Documents/Microgrids/Tuross%20Head.xlsx" TargetMode="External"/><Relationship Id="rId3" Type="http://schemas.openxmlformats.org/officeDocument/2006/relationships/hyperlink" Target="https://utilnsw-my.sharepoint.com/personal/bich_lai_essentialenergy_com_au/Documents/Microgrids/Central%20Tilba.xlsx" TargetMode="External"/><Relationship Id="rId7" Type="http://schemas.openxmlformats.org/officeDocument/2006/relationships/hyperlink" Target="https://utilnsw-my.sharepoint.com/personal/bich_lai_essentialenergy_com_au/Documents/Microgrids/Moruya%20Heads.xlsx" TargetMode="External"/><Relationship Id="rId12" Type="http://schemas.openxmlformats.org/officeDocument/2006/relationships/hyperlink" Target="https://utilnsw-my.sharepoint.com/personal/bich_lai_essentialenergy_com_au/Documents/Microgrids/Potato%20Point.xlsx" TargetMode="External"/><Relationship Id="rId17" Type="http://schemas.openxmlformats.org/officeDocument/2006/relationships/hyperlink" Target="https://utilnsw-my.sharepoint.com/personal/bich_lai_essentialenergy_com_au/Documents/Microgrids/Turlinjah.xlsx" TargetMode="External"/><Relationship Id="rId2" Type="http://schemas.openxmlformats.org/officeDocument/2006/relationships/hyperlink" Target="https://utilnsw-my.sharepoint.com/personal/bich_lai_essentialenergy_com_au/Documents/Microgrids/Broulee.xlsx" TargetMode="External"/><Relationship Id="rId16" Type="http://schemas.openxmlformats.org/officeDocument/2006/relationships/hyperlink" Target="https://utilnsw-my.sharepoint.com/personal/bich_lai_essentialenergy_com_au/Documents/Microgrids/Tomakin.xlsx" TargetMode="External"/><Relationship Id="rId1" Type="http://schemas.openxmlformats.org/officeDocument/2006/relationships/hyperlink" Target="https://utilnsw-my.sharepoint.com/personal/bich_lai_essentialenergy_com_au/Documents/Microgrids/Bodalla.xlsx" TargetMode="External"/><Relationship Id="rId6" Type="http://schemas.openxmlformats.org/officeDocument/2006/relationships/hyperlink" Target="https://utilnsw-my.sharepoint.com/personal/bich_lai_essentialenergy_com_au/Documents/Microgrids/Mogo.xlsx" TargetMode="External"/><Relationship Id="rId11" Type="http://schemas.openxmlformats.org/officeDocument/2006/relationships/hyperlink" Target="https://utilnsw-my.sharepoint.com/personal/bich_lai_essentialenergy_com_au/Documents/Microgrids/Nerrigundah.xlsx" TargetMode="External"/><Relationship Id="rId5" Type="http://schemas.openxmlformats.org/officeDocument/2006/relationships/hyperlink" Target="https://utilnsw-my.sharepoint.com/personal/bich_lai_essentialenergy_com_au/Documents/Microgrids/Meringo.xlsx" TargetMode="External"/><Relationship Id="rId15" Type="http://schemas.openxmlformats.org/officeDocument/2006/relationships/hyperlink" Target="https://utilnsw-my.sharepoint.com/personal/bich_lai_essentialenergy_com_au/Documents/Microgrids/Tilba%20Tilba.xlsx" TargetMode="External"/><Relationship Id="rId10" Type="http://schemas.openxmlformats.org/officeDocument/2006/relationships/hyperlink" Target="https://utilnsw-my.sharepoint.com/personal/bich_lai_essentialenergy_com_au/Documents/Microgrids/Nelligen.xlsx" TargetMode="External"/><Relationship Id="rId4" Type="http://schemas.openxmlformats.org/officeDocument/2006/relationships/hyperlink" Target="https://utilnsw-my.sharepoint.com/personal/bich_lai_essentialenergy_com_au/Documents/Microgrids/Congo.xlsx" TargetMode="External"/><Relationship Id="rId9" Type="http://schemas.openxmlformats.org/officeDocument/2006/relationships/hyperlink" Target="https://utilnsw-my.sharepoint.com/personal/bich_lai_essentialenergy_com_au/Documents/Microgrids/Mystery%20Bay.xlsx" TargetMode="External"/><Relationship Id="rId14" Type="http://schemas.openxmlformats.org/officeDocument/2006/relationships/hyperlink" Target="https://utilnsw-my.sharepoint.com/personal/bich_lai_essentialenergy_com_au/Documents/Microgrids/South%20Durra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539F-B52C-432D-8F26-3251DB83CE38}">
  <dimension ref="A1:A33"/>
  <sheetViews>
    <sheetView tabSelected="1" workbookViewId="0">
      <selection activeCell="A10" sqref="A10"/>
    </sheetView>
  </sheetViews>
  <sheetFormatPr defaultRowHeight="14.25" x14ac:dyDescent="0.45"/>
  <cols>
    <col min="1" max="1" width="204" bestFit="1" customWidth="1"/>
  </cols>
  <sheetData>
    <row r="1" spans="1:1" ht="14.65" thickBot="1" x14ac:dyDescent="0.5">
      <c r="A1" s="81" t="s">
        <v>153</v>
      </c>
    </row>
    <row r="2" spans="1:1" ht="42.75" x14ac:dyDescent="0.45">
      <c r="A2" s="1" t="s">
        <v>151</v>
      </c>
    </row>
    <row r="3" spans="1:1" x14ac:dyDescent="0.45">
      <c r="A3" s="1"/>
    </row>
    <row r="4" spans="1:1" ht="28.5" x14ac:dyDescent="0.45">
      <c r="A4" s="1" t="s">
        <v>152</v>
      </c>
    </row>
    <row r="6" spans="1:1" ht="14.65" thickBot="1" x14ac:dyDescent="0.5">
      <c r="A6" s="81" t="s">
        <v>0</v>
      </c>
    </row>
    <row r="7" spans="1:1" x14ac:dyDescent="0.45">
      <c r="A7" s="78" t="s">
        <v>143</v>
      </c>
    </row>
    <row r="8" spans="1:1" x14ac:dyDescent="0.45">
      <c r="A8" s="78" t="s">
        <v>1</v>
      </c>
    </row>
    <row r="9" spans="1:1" x14ac:dyDescent="0.45">
      <c r="A9" s="78"/>
    </row>
    <row r="10" spans="1:1" x14ac:dyDescent="0.45">
      <c r="A10" s="78" t="s">
        <v>2</v>
      </c>
    </row>
    <row r="11" spans="1:1" x14ac:dyDescent="0.45">
      <c r="A11" s="78" t="s">
        <v>3</v>
      </c>
    </row>
    <row r="12" spans="1:1" x14ac:dyDescent="0.45">
      <c r="A12" s="78" t="s">
        <v>4</v>
      </c>
    </row>
    <row r="13" spans="1:1" x14ac:dyDescent="0.45">
      <c r="A13" s="78" t="s">
        <v>5</v>
      </c>
    </row>
    <row r="14" spans="1:1" x14ac:dyDescent="0.45">
      <c r="A14" s="78"/>
    </row>
    <row r="15" spans="1:1" x14ac:dyDescent="0.45">
      <c r="A15" s="80" t="s">
        <v>6</v>
      </c>
    </row>
    <row r="18" spans="1:1" x14ac:dyDescent="0.45">
      <c r="A18" s="81" t="s">
        <v>7</v>
      </c>
    </row>
    <row r="19" spans="1:1" x14ac:dyDescent="0.45">
      <c r="A19" s="78" t="s">
        <v>8</v>
      </c>
    </row>
    <row r="20" spans="1:1" x14ac:dyDescent="0.45">
      <c r="A20" s="78" t="s">
        <v>9</v>
      </c>
    </row>
    <row r="21" spans="1:1" x14ac:dyDescent="0.45">
      <c r="A21" s="78" t="s">
        <v>10</v>
      </c>
    </row>
    <row r="22" spans="1:1" x14ac:dyDescent="0.45">
      <c r="A22" s="78"/>
    </row>
    <row r="23" spans="1:1" x14ac:dyDescent="0.45">
      <c r="A23" s="78" t="s">
        <v>11</v>
      </c>
    </row>
    <row r="24" spans="1:1" x14ac:dyDescent="0.45">
      <c r="A24" s="78" t="s">
        <v>12</v>
      </c>
    </row>
    <row r="25" spans="1:1" x14ac:dyDescent="0.45">
      <c r="A25" s="78" t="s">
        <v>13</v>
      </c>
    </row>
    <row r="26" spans="1:1" ht="42.75" x14ac:dyDescent="0.45">
      <c r="A26" s="79" t="s">
        <v>14</v>
      </c>
    </row>
    <row r="27" spans="1:1" x14ac:dyDescent="0.45">
      <c r="A27" s="78"/>
    </row>
    <row r="28" spans="1:1" x14ac:dyDescent="0.45">
      <c r="A28" s="78" t="s">
        <v>15</v>
      </c>
    </row>
    <row r="29" spans="1:1" ht="71.25" x14ac:dyDescent="0.45">
      <c r="A29" s="79" t="s">
        <v>16</v>
      </c>
    </row>
    <row r="30" spans="1:1" x14ac:dyDescent="0.45">
      <c r="A30" s="78" t="s">
        <v>17</v>
      </c>
    </row>
    <row r="31" spans="1:1" x14ac:dyDescent="0.45">
      <c r="A31" s="78" t="s">
        <v>18</v>
      </c>
    </row>
    <row r="32" spans="1:1" x14ac:dyDescent="0.45">
      <c r="A32" s="78"/>
    </row>
    <row r="33" spans="1:1" x14ac:dyDescent="0.45">
      <c r="A33" s="80" t="s">
        <v>19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E8FBA-8748-4806-9A9D-80E282FCE5D7}">
  <dimension ref="A1:K33"/>
  <sheetViews>
    <sheetView workbookViewId="0">
      <pane xSplit="2" ySplit="2" topLeftCell="G3" activePane="bottomRight" state="frozen"/>
      <selection pane="topRight"/>
      <selection pane="bottomLeft"/>
      <selection pane="bottomRight" activeCell="E1" sqref="E1:K1"/>
    </sheetView>
  </sheetViews>
  <sheetFormatPr defaultRowHeight="14.25" x14ac:dyDescent="0.45"/>
  <cols>
    <col min="1" max="1" width="15" customWidth="1"/>
    <col min="2" max="2" width="11.73046875" customWidth="1"/>
    <col min="3" max="3" width="13.1328125" customWidth="1"/>
    <col min="4" max="4" width="11" customWidth="1"/>
    <col min="5" max="5" width="13.73046875" customWidth="1"/>
    <col min="6" max="6" width="30.1328125" style="1" customWidth="1"/>
    <col min="7" max="7" width="17" customWidth="1"/>
    <col min="8" max="8" width="21.73046875" customWidth="1"/>
    <col min="9" max="9" width="30.3984375" style="1" customWidth="1"/>
    <col min="10" max="10" width="19.3984375" customWidth="1"/>
    <col min="11" max="11" width="16.3984375" style="1" customWidth="1"/>
  </cols>
  <sheetData>
    <row r="1" spans="1:11" x14ac:dyDescent="0.45">
      <c r="C1" s="93" t="s">
        <v>20</v>
      </c>
      <c r="D1" s="94"/>
      <c r="E1" s="95" t="s">
        <v>21</v>
      </c>
      <c r="F1" s="96"/>
      <c r="G1" s="96"/>
      <c r="H1" s="96"/>
      <c r="I1" s="96"/>
      <c r="J1" s="96"/>
      <c r="K1" s="97"/>
    </row>
    <row r="2" spans="1:11" ht="93.75" customHeight="1" x14ac:dyDescent="0.45">
      <c r="A2" s="3" t="s">
        <v>22</v>
      </c>
      <c r="B2" s="44" t="s">
        <v>23</v>
      </c>
      <c r="C2" s="65" t="str">
        <f>'Quantitative Assessments'!V4</f>
        <v>Final score (risk x consequence)</v>
      </c>
      <c r="D2" s="65" t="str">
        <f>'Quantitative Assessments'!W4</f>
        <v>Final score (sum of points)</v>
      </c>
      <c r="E2" s="66" t="s">
        <v>24</v>
      </c>
      <c r="F2" s="67" t="s">
        <v>25</v>
      </c>
      <c r="G2" s="68" t="s">
        <v>26</v>
      </c>
      <c r="H2" s="69" t="s">
        <v>27</v>
      </c>
      <c r="I2" s="76" t="s">
        <v>28</v>
      </c>
      <c r="J2" s="77" t="s">
        <v>29</v>
      </c>
      <c r="K2" s="68" t="s">
        <v>144</v>
      </c>
    </row>
    <row r="3" spans="1:11" ht="57.75" customHeight="1" x14ac:dyDescent="0.45">
      <c r="A3" s="23" t="s">
        <v>30</v>
      </c>
      <c r="B3" s="75" t="s">
        <v>31</v>
      </c>
      <c r="C3" s="72">
        <v>6.9770936429792529</v>
      </c>
      <c r="D3" s="55">
        <v>43.794430005547895</v>
      </c>
      <c r="E3" s="5">
        <v>739</v>
      </c>
      <c r="F3" s="24" t="s">
        <v>32</v>
      </c>
      <c r="G3" s="90">
        <v>0.03</v>
      </c>
      <c r="H3" s="6" t="s">
        <v>33</v>
      </c>
      <c r="I3" s="24" t="s">
        <v>34</v>
      </c>
      <c r="J3" s="24" t="s">
        <v>35</v>
      </c>
      <c r="K3" s="24"/>
    </row>
    <row r="4" spans="1:11" ht="42.75" x14ac:dyDescent="0.45">
      <c r="A4" s="23" t="s">
        <v>36</v>
      </c>
      <c r="B4" s="75" t="s">
        <v>37</v>
      </c>
      <c r="C4" s="73">
        <v>2.9625651758622187</v>
      </c>
      <c r="D4" s="56">
        <v>42.982926069762044</v>
      </c>
      <c r="E4" s="5">
        <v>1717</v>
      </c>
      <c r="F4" s="2" t="s">
        <v>38</v>
      </c>
      <c r="G4" s="91">
        <v>0.03</v>
      </c>
      <c r="H4" s="6" t="s">
        <v>39</v>
      </c>
      <c r="I4" s="2" t="s">
        <v>40</v>
      </c>
      <c r="J4" s="2" t="s">
        <v>41</v>
      </c>
      <c r="K4" s="2" t="s">
        <v>42</v>
      </c>
    </row>
    <row r="5" spans="1:11" ht="28.5" x14ac:dyDescent="0.45">
      <c r="A5" s="23" t="s">
        <v>43</v>
      </c>
      <c r="B5" s="75" t="s">
        <v>31</v>
      </c>
      <c r="C5" s="73">
        <v>7.5393267950896963</v>
      </c>
      <c r="D5" s="56">
        <v>42.045187379903368</v>
      </c>
      <c r="E5" s="5">
        <v>288</v>
      </c>
      <c r="F5" s="2" t="s">
        <v>44</v>
      </c>
      <c r="G5" s="91">
        <v>0.1</v>
      </c>
      <c r="H5" s="6" t="s">
        <v>45</v>
      </c>
      <c r="I5" s="2" t="s">
        <v>46</v>
      </c>
      <c r="J5" s="2" t="s">
        <v>47</v>
      </c>
      <c r="K5" s="2" t="s">
        <v>145</v>
      </c>
    </row>
    <row r="6" spans="1:11" ht="28.5" x14ac:dyDescent="0.45">
      <c r="A6" s="23" t="s">
        <v>48</v>
      </c>
      <c r="B6" s="75" t="s">
        <v>31</v>
      </c>
      <c r="C6" s="73">
        <v>4.7522012239914275</v>
      </c>
      <c r="D6" s="56">
        <v>37.913475326808374</v>
      </c>
      <c r="E6" s="5">
        <v>245</v>
      </c>
      <c r="F6" s="2" t="s">
        <v>49</v>
      </c>
      <c r="G6" s="92">
        <v>0.17</v>
      </c>
      <c r="H6" s="6" t="s">
        <v>50</v>
      </c>
      <c r="I6" s="2" t="s">
        <v>51</v>
      </c>
      <c r="J6" s="2" t="s">
        <v>52</v>
      </c>
      <c r="K6" s="2"/>
    </row>
    <row r="7" spans="1:11" ht="49.5" customHeight="1" x14ac:dyDescent="0.45">
      <c r="A7" s="23" t="s">
        <v>53</v>
      </c>
      <c r="B7" s="75" t="s">
        <v>54</v>
      </c>
      <c r="C7" s="73">
        <v>6.6645454243051159</v>
      </c>
      <c r="D7" s="56">
        <v>37.725842278733587</v>
      </c>
      <c r="E7" s="5">
        <v>322</v>
      </c>
      <c r="F7" s="2" t="s">
        <v>49</v>
      </c>
      <c r="G7" s="92">
        <v>0.12</v>
      </c>
      <c r="H7" s="6" t="s">
        <v>50</v>
      </c>
      <c r="I7" s="2" t="s">
        <v>55</v>
      </c>
      <c r="J7" s="2" t="s">
        <v>56</v>
      </c>
      <c r="K7" s="2" t="s">
        <v>146</v>
      </c>
    </row>
    <row r="8" spans="1:11" ht="42.75" x14ac:dyDescent="0.45">
      <c r="A8" s="23" t="s">
        <v>57</v>
      </c>
      <c r="B8" s="75" t="s">
        <v>54</v>
      </c>
      <c r="C8" s="73">
        <v>11.975294995042978</v>
      </c>
      <c r="D8" s="56">
        <v>45.067514586035529</v>
      </c>
      <c r="E8" s="5">
        <v>322</v>
      </c>
      <c r="F8" s="2" t="s">
        <v>58</v>
      </c>
      <c r="G8" s="92">
        <v>0.12</v>
      </c>
      <c r="H8" s="6" t="s">
        <v>59</v>
      </c>
      <c r="I8" s="2" t="s">
        <v>60</v>
      </c>
      <c r="J8" s="2" t="s">
        <v>61</v>
      </c>
      <c r="K8" s="2" t="s">
        <v>147</v>
      </c>
    </row>
    <row r="9" spans="1:11" ht="42.75" x14ac:dyDescent="0.45">
      <c r="A9" s="23" t="s">
        <v>62</v>
      </c>
      <c r="B9" s="75" t="s">
        <v>54</v>
      </c>
      <c r="C9" s="73">
        <v>3.6665474528187127</v>
      </c>
      <c r="D9" s="56">
        <v>34.582996348822618</v>
      </c>
      <c r="E9" s="5">
        <v>976</v>
      </c>
      <c r="F9" s="2" t="s">
        <v>49</v>
      </c>
      <c r="G9" s="92">
        <v>0.12</v>
      </c>
      <c r="H9" s="6" t="s">
        <v>63</v>
      </c>
      <c r="I9" s="2" t="s">
        <v>64</v>
      </c>
      <c r="J9" s="2" t="s">
        <v>65</v>
      </c>
      <c r="K9" s="2"/>
    </row>
    <row r="10" spans="1:11" ht="42.75" x14ac:dyDescent="0.45">
      <c r="A10" s="23" t="s">
        <v>66</v>
      </c>
      <c r="B10" s="75" t="s">
        <v>67</v>
      </c>
      <c r="C10" s="73">
        <v>2.4623067599775914</v>
      </c>
      <c r="D10" s="56">
        <v>31.493002318652394</v>
      </c>
      <c r="E10" s="5">
        <v>569</v>
      </c>
      <c r="F10" s="2" t="s">
        <v>38</v>
      </c>
      <c r="G10" s="92">
        <v>0.08</v>
      </c>
      <c r="H10" s="6" t="s">
        <v>39</v>
      </c>
      <c r="I10" s="2" t="s">
        <v>68</v>
      </c>
      <c r="J10" s="2" t="s">
        <v>69</v>
      </c>
      <c r="K10" s="2"/>
    </row>
    <row r="11" spans="1:11" ht="28.5" x14ac:dyDescent="0.45">
      <c r="A11" s="23" t="s">
        <v>70</v>
      </c>
      <c r="B11" s="75" t="s">
        <v>37</v>
      </c>
      <c r="C11" s="73">
        <v>4.8172611899700666</v>
      </c>
      <c r="D11" s="56">
        <v>33.395414178632876</v>
      </c>
      <c r="E11" s="5">
        <v>191</v>
      </c>
      <c r="F11" s="2" t="s">
        <v>71</v>
      </c>
      <c r="G11" s="92">
        <v>0.06</v>
      </c>
      <c r="H11" s="6" t="s">
        <v>72</v>
      </c>
      <c r="I11" s="2" t="s">
        <v>73</v>
      </c>
      <c r="J11" s="2" t="s">
        <v>65</v>
      </c>
      <c r="K11" s="2"/>
    </row>
    <row r="12" spans="1:11" ht="42.75" x14ac:dyDescent="0.45">
      <c r="A12" s="23" t="s">
        <v>74</v>
      </c>
      <c r="B12" s="75" t="s">
        <v>31</v>
      </c>
      <c r="C12" s="73">
        <v>6.6982446628554539</v>
      </c>
      <c r="D12" s="56">
        <v>36.247726713936743</v>
      </c>
      <c r="E12" s="5">
        <v>332</v>
      </c>
      <c r="F12" s="2" t="s">
        <v>75</v>
      </c>
      <c r="G12" s="92">
        <v>0.11</v>
      </c>
      <c r="H12" s="6" t="s">
        <v>76</v>
      </c>
      <c r="I12" s="2" t="s">
        <v>77</v>
      </c>
      <c r="J12" s="2" t="s">
        <v>78</v>
      </c>
      <c r="K12" s="2" t="s">
        <v>148</v>
      </c>
    </row>
    <row r="13" spans="1:11" ht="48" customHeight="1" x14ac:dyDescent="0.45">
      <c r="A13" s="23" t="s">
        <v>79</v>
      </c>
      <c r="B13" s="75" t="s">
        <v>67</v>
      </c>
      <c r="C13" s="73">
        <v>5.4071212914121976</v>
      </c>
      <c r="D13" s="56">
        <v>34.509763890968948</v>
      </c>
      <c r="E13" s="5">
        <v>25</v>
      </c>
      <c r="F13" s="2" t="s">
        <v>80</v>
      </c>
      <c r="G13" s="92">
        <v>0.1</v>
      </c>
      <c r="H13" s="6" t="s">
        <v>81</v>
      </c>
      <c r="I13" s="2" t="s">
        <v>82</v>
      </c>
      <c r="J13" s="2" t="s">
        <v>83</v>
      </c>
      <c r="K13" s="2"/>
    </row>
    <row r="14" spans="1:11" ht="34.5" customHeight="1" x14ac:dyDescent="0.45">
      <c r="A14" s="23" t="s">
        <v>84</v>
      </c>
      <c r="B14" s="75" t="s">
        <v>67</v>
      </c>
      <c r="C14" s="73">
        <v>2.7018221308449029</v>
      </c>
      <c r="D14" s="56">
        <v>27.854802162546449</v>
      </c>
      <c r="E14" s="5">
        <v>135</v>
      </c>
      <c r="F14" s="2" t="s">
        <v>85</v>
      </c>
      <c r="G14" s="92">
        <v>0.1</v>
      </c>
      <c r="H14" s="6" t="s">
        <v>33</v>
      </c>
      <c r="I14" s="2" t="s">
        <v>86</v>
      </c>
      <c r="J14" s="2" t="s">
        <v>87</v>
      </c>
      <c r="K14" s="2"/>
    </row>
    <row r="15" spans="1:11" ht="57" x14ac:dyDescent="0.45">
      <c r="A15" s="23" t="s">
        <v>88</v>
      </c>
      <c r="B15" s="75" t="s">
        <v>67</v>
      </c>
      <c r="C15" s="73">
        <v>5.2245928822935159</v>
      </c>
      <c r="D15" s="56">
        <v>31.755215989751662</v>
      </c>
      <c r="E15" s="5">
        <v>221</v>
      </c>
      <c r="F15" s="2" t="s">
        <v>89</v>
      </c>
      <c r="G15" s="92">
        <v>0.15</v>
      </c>
      <c r="H15" s="6" t="s">
        <v>90</v>
      </c>
      <c r="I15" s="2" t="s">
        <v>91</v>
      </c>
      <c r="J15" s="2" t="s">
        <v>91</v>
      </c>
      <c r="K15" s="2"/>
    </row>
    <row r="16" spans="1:11" ht="44.25" customHeight="1" x14ac:dyDescent="0.45">
      <c r="A16" s="23" t="s">
        <v>92</v>
      </c>
      <c r="B16" s="75" t="s">
        <v>31</v>
      </c>
      <c r="C16" s="73">
        <v>2.7255447789382528</v>
      </c>
      <c r="D16" s="56">
        <v>27.384400061415715</v>
      </c>
      <c r="E16" s="5">
        <v>341</v>
      </c>
      <c r="F16" s="2" t="s">
        <v>93</v>
      </c>
      <c r="G16" s="92">
        <v>0.17</v>
      </c>
      <c r="H16" s="6" t="s">
        <v>94</v>
      </c>
      <c r="I16" s="2" t="s">
        <v>95</v>
      </c>
      <c r="J16" s="2" t="s">
        <v>96</v>
      </c>
      <c r="K16" s="2" t="s">
        <v>150</v>
      </c>
    </row>
    <row r="17" spans="1:11" ht="42.75" x14ac:dyDescent="0.45">
      <c r="A17" s="23" t="s">
        <v>97</v>
      </c>
      <c r="B17" s="75" t="s">
        <v>31</v>
      </c>
      <c r="C17" s="73">
        <v>8.6314018896366829</v>
      </c>
      <c r="D17" s="56">
        <v>39.969286697231318</v>
      </c>
      <c r="E17" s="5">
        <v>95</v>
      </c>
      <c r="F17" s="2" t="s">
        <v>44</v>
      </c>
      <c r="G17" s="92">
        <v>0.1</v>
      </c>
      <c r="H17" s="6" t="s">
        <v>45</v>
      </c>
      <c r="I17" s="2" t="s">
        <v>98</v>
      </c>
      <c r="J17" s="2" t="s">
        <v>99</v>
      </c>
      <c r="K17" s="2" t="s">
        <v>149</v>
      </c>
    </row>
    <row r="18" spans="1:11" ht="48" customHeight="1" x14ac:dyDescent="0.45">
      <c r="A18" s="23" t="s">
        <v>100</v>
      </c>
      <c r="B18" s="75" t="s">
        <v>67</v>
      </c>
      <c r="C18" s="73">
        <v>4.1136983576829316</v>
      </c>
      <c r="D18" s="56">
        <v>40.509549766667483</v>
      </c>
      <c r="E18" s="5">
        <v>1001</v>
      </c>
      <c r="F18" s="2" t="s">
        <v>101</v>
      </c>
      <c r="G18" s="92">
        <v>0.12</v>
      </c>
      <c r="H18" s="6" t="s">
        <v>102</v>
      </c>
      <c r="I18" s="2" t="s">
        <v>103</v>
      </c>
      <c r="J18" s="2" t="s">
        <v>104</v>
      </c>
      <c r="K18" s="2"/>
    </row>
    <row r="19" spans="1:11" ht="42.75" x14ac:dyDescent="0.45">
      <c r="A19" s="23" t="s">
        <v>105</v>
      </c>
      <c r="B19" s="75" t="s">
        <v>67</v>
      </c>
      <c r="C19" s="73">
        <v>7.1865954629762321</v>
      </c>
      <c r="D19" s="56">
        <v>36.981910233987179</v>
      </c>
      <c r="E19" s="5">
        <v>157</v>
      </c>
      <c r="F19" s="2" t="s">
        <v>106</v>
      </c>
      <c r="G19" s="92">
        <v>0.06</v>
      </c>
      <c r="H19" s="6" t="s">
        <v>81</v>
      </c>
      <c r="I19" s="2" t="s">
        <v>107</v>
      </c>
      <c r="J19" s="2" t="s">
        <v>108</v>
      </c>
      <c r="K19" s="2"/>
    </row>
    <row r="20" spans="1:11" ht="42.75" x14ac:dyDescent="0.45">
      <c r="A20" s="23" t="s">
        <v>109</v>
      </c>
      <c r="B20" s="75" t="s">
        <v>31</v>
      </c>
      <c r="C20" s="74">
        <v>3.5284978729738032</v>
      </c>
      <c r="D20" s="57">
        <v>41.398524794671403</v>
      </c>
      <c r="E20" s="5">
        <v>2241</v>
      </c>
      <c r="F20" s="2" t="s">
        <v>110</v>
      </c>
      <c r="G20" s="92">
        <v>0.08</v>
      </c>
      <c r="H20" s="6" t="s">
        <v>111</v>
      </c>
      <c r="I20" s="2" t="s">
        <v>112</v>
      </c>
      <c r="J20" s="2" t="s">
        <v>83</v>
      </c>
      <c r="K20" s="2"/>
    </row>
    <row r="21" spans="1:11" x14ac:dyDescent="0.45">
      <c r="A21" s="9"/>
    </row>
    <row r="26" spans="1:11" x14ac:dyDescent="0.45">
      <c r="D26" s="1"/>
    </row>
    <row r="27" spans="1:11" x14ac:dyDescent="0.45">
      <c r="D27" s="1"/>
    </row>
    <row r="28" spans="1:11" x14ac:dyDescent="0.45">
      <c r="D28" s="1"/>
    </row>
    <row r="29" spans="1:11" x14ac:dyDescent="0.45">
      <c r="D29" s="1"/>
    </row>
    <row r="30" spans="1:11" x14ac:dyDescent="0.45">
      <c r="D30" s="1"/>
    </row>
    <row r="31" spans="1:11" x14ac:dyDescent="0.45">
      <c r="F31"/>
    </row>
    <row r="32" spans="1:11" x14ac:dyDescent="0.45">
      <c r="D32" s="1"/>
    </row>
    <row r="33" spans="4:4" x14ac:dyDescent="0.45">
      <c r="D33" s="1"/>
    </row>
  </sheetData>
  <sortState xmlns:xlrd2="http://schemas.microsoft.com/office/spreadsheetml/2017/richdata2" ref="D25:D32">
    <sortCondition ref="D25:D32"/>
  </sortState>
  <mergeCells count="2">
    <mergeCell ref="C1:D1"/>
    <mergeCell ref="E1:K1"/>
  </mergeCells>
  <conditionalFormatting sqref="C3:C20">
    <cfRule type="colorScale" priority="6">
      <colorScale>
        <cfvo type="min"/>
        <cfvo type="percentile" val="50"/>
        <cfvo type="max"/>
        <color rgb="FFF8696B"/>
        <color rgb="FFFFEB84"/>
        <color rgb="FF63BE7B"/>
      </colorScale>
    </cfRule>
  </conditionalFormatting>
  <conditionalFormatting sqref="D3:D20">
    <cfRule type="colorScale" priority="5">
      <colorScale>
        <cfvo type="min"/>
        <cfvo type="percentile" val="50"/>
        <cfvo type="max"/>
        <color rgb="FFF8696B"/>
        <color rgb="FFFFEB84"/>
        <color rgb="FF63BE7B"/>
      </colorScale>
    </cfRule>
  </conditionalFormatting>
  <conditionalFormatting sqref="B3:B20">
    <cfRule type="colorScale" priority="4">
      <colorScale>
        <cfvo type="min"/>
        <cfvo type="percentile" val="50"/>
        <cfvo type="max"/>
        <color rgb="FFF8696B"/>
        <color rgb="FFFFEB84"/>
        <color rgb="FF63BE7B"/>
      </colorScale>
    </cfRule>
  </conditionalFormatting>
  <conditionalFormatting sqref="B3:B20">
    <cfRule type="containsText" dxfId="1" priority="3" operator="containsText" text="YES">
      <formula>NOT(ISERROR(SEARCH("YES",B3)))</formula>
    </cfRule>
  </conditionalFormatting>
  <conditionalFormatting sqref="B3:B20">
    <cfRule type="containsText" dxfId="0" priority="2" operator="containsText" text="NO">
      <formula>NOT(ISERROR(SEARCH("NO",B3)))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CA87-E711-4C14-93F2-BAA9348FA31F}">
  <dimension ref="A2:AB29"/>
  <sheetViews>
    <sheetView workbookViewId="0">
      <pane xSplit="1" topLeftCell="B1" activePane="topRight" state="frozen"/>
      <selection pane="topRight" activeCell="F6" sqref="F6:F23"/>
    </sheetView>
  </sheetViews>
  <sheetFormatPr defaultRowHeight="14.25" x14ac:dyDescent="0.45"/>
  <cols>
    <col min="1" max="1" width="17.59765625" customWidth="1"/>
    <col min="2" max="2" width="11.265625" customWidth="1"/>
    <col min="3" max="3" width="8.86328125" customWidth="1"/>
    <col min="5" max="5" width="10.59765625" customWidth="1"/>
    <col min="7" max="7" width="12.1328125" customWidth="1"/>
    <col min="10" max="10" width="8.86328125" customWidth="1"/>
    <col min="11" max="11" width="12.1328125" customWidth="1"/>
    <col min="14" max="14" width="13.3984375" customWidth="1"/>
    <col min="15" max="16" width="18.59765625" customWidth="1"/>
    <col min="17" max="17" width="13.59765625" customWidth="1"/>
    <col min="18" max="18" width="11.59765625" customWidth="1"/>
    <col min="19" max="19" width="13.3984375" customWidth="1"/>
    <col min="20" max="20" width="13.265625" customWidth="1"/>
    <col min="21" max="21" width="13.1328125" customWidth="1"/>
    <col min="22" max="22" width="14" customWidth="1"/>
    <col min="23" max="24" width="13.3984375" customWidth="1"/>
    <col min="25" max="25" width="3.86328125" customWidth="1"/>
    <col min="26" max="26" width="13.73046875" customWidth="1"/>
    <col min="27" max="27" width="13" customWidth="1"/>
    <col min="28" max="28" width="5.1328125" customWidth="1"/>
  </cols>
  <sheetData>
    <row r="2" spans="1:23" x14ac:dyDescent="0.45">
      <c r="B2" s="98" t="s">
        <v>113</v>
      </c>
      <c r="C2" s="99"/>
      <c r="D2" s="99"/>
      <c r="E2" s="99"/>
      <c r="F2" s="99"/>
      <c r="G2" s="99"/>
      <c r="H2" s="99"/>
      <c r="I2" s="99"/>
      <c r="J2" s="99"/>
      <c r="K2" s="99"/>
      <c r="L2" s="99"/>
      <c r="M2" s="99"/>
      <c r="N2" s="99"/>
      <c r="O2" s="40"/>
      <c r="P2" s="84" t="s">
        <v>114</v>
      </c>
      <c r="Q2" s="85"/>
      <c r="R2" s="85"/>
      <c r="S2" s="85"/>
      <c r="T2" s="86"/>
    </row>
    <row r="3" spans="1:23" x14ac:dyDescent="0.45">
      <c r="B3" s="100" t="s">
        <v>115</v>
      </c>
      <c r="C3" s="101"/>
      <c r="D3" s="101"/>
      <c r="E3" s="101"/>
      <c r="F3" s="101"/>
      <c r="G3" s="101"/>
      <c r="H3" s="101"/>
      <c r="I3" s="101"/>
      <c r="J3" s="102"/>
      <c r="K3" s="103" t="s">
        <v>116</v>
      </c>
      <c r="L3" s="104"/>
      <c r="M3" s="105"/>
      <c r="N3" s="104"/>
      <c r="P3" s="82" t="s">
        <v>115</v>
      </c>
      <c r="Q3" s="83"/>
      <c r="R3" s="87" t="s">
        <v>116</v>
      </c>
      <c r="S3" s="88"/>
      <c r="T3" s="89"/>
    </row>
    <row r="4" spans="1:23" ht="99.75" x14ac:dyDescent="0.45">
      <c r="A4" s="3" t="s">
        <v>117</v>
      </c>
      <c r="B4" s="28" t="s">
        <v>118</v>
      </c>
      <c r="C4" s="29" t="s">
        <v>119</v>
      </c>
      <c r="D4" s="29" t="s">
        <v>120</v>
      </c>
      <c r="E4" s="29" t="s">
        <v>121</v>
      </c>
      <c r="F4" s="30" t="s">
        <v>122</v>
      </c>
      <c r="G4" s="29" t="s">
        <v>123</v>
      </c>
      <c r="H4" s="31" t="s">
        <v>124</v>
      </c>
      <c r="I4" s="32" t="s">
        <v>125</v>
      </c>
      <c r="J4" s="62" t="s">
        <v>126</v>
      </c>
      <c r="K4" s="60" t="s">
        <v>127</v>
      </c>
      <c r="L4" s="63" t="s">
        <v>128</v>
      </c>
      <c r="M4" s="58" t="s">
        <v>129</v>
      </c>
      <c r="N4" s="18" t="s">
        <v>130</v>
      </c>
      <c r="P4" s="41" t="s">
        <v>131</v>
      </c>
      <c r="Q4" s="20" t="s">
        <v>126</v>
      </c>
      <c r="R4" s="21" t="s">
        <v>132</v>
      </c>
      <c r="S4" s="42" t="s">
        <v>133</v>
      </c>
      <c r="T4" s="21" t="s">
        <v>130</v>
      </c>
      <c r="V4" s="22" t="s">
        <v>134</v>
      </c>
      <c r="W4" s="22" t="s">
        <v>135</v>
      </c>
    </row>
    <row r="5" spans="1:23" x14ac:dyDescent="0.45">
      <c r="A5" s="25" t="s">
        <v>136</v>
      </c>
      <c r="B5" s="33">
        <v>10</v>
      </c>
      <c r="C5" s="34">
        <v>5</v>
      </c>
      <c r="D5" s="34">
        <v>5</v>
      </c>
      <c r="E5" s="35">
        <v>5</v>
      </c>
      <c r="F5" s="36">
        <v>5</v>
      </c>
      <c r="G5" s="37">
        <v>5</v>
      </c>
      <c r="H5" s="38">
        <v>5</v>
      </c>
      <c r="I5" s="39">
        <v>5</v>
      </c>
      <c r="J5" s="62">
        <f>SUM(B5:I5)</f>
        <v>45</v>
      </c>
      <c r="K5" s="61">
        <v>5</v>
      </c>
      <c r="L5" s="64">
        <v>5</v>
      </c>
      <c r="M5" s="59">
        <v>5</v>
      </c>
      <c r="N5" s="43">
        <f>SUM(K5:M5)</f>
        <v>15</v>
      </c>
      <c r="P5" s="19">
        <v>5</v>
      </c>
      <c r="Q5" s="20">
        <v>5</v>
      </c>
      <c r="R5" s="13">
        <v>5</v>
      </c>
      <c r="S5" s="14">
        <v>5</v>
      </c>
      <c r="T5" s="21">
        <f>SUM(R5:S5)</f>
        <v>10</v>
      </c>
      <c r="V5" s="22"/>
      <c r="W5" s="50">
        <f>J5+N5+Q5+T5</f>
        <v>75</v>
      </c>
    </row>
    <row r="6" spans="1:23" x14ac:dyDescent="0.45">
      <c r="A6" s="4" t="s">
        <v>30</v>
      </c>
      <c r="B6" s="11">
        <v>9.0659340659340657</v>
      </c>
      <c r="C6" s="10">
        <v>1.3157894736842106</v>
      </c>
      <c r="D6" s="10">
        <v>3.75</v>
      </c>
      <c r="E6" s="26">
        <v>5</v>
      </c>
      <c r="F6" s="115"/>
      <c r="G6" s="27">
        <v>4.666666666666667</v>
      </c>
      <c r="H6" s="112"/>
      <c r="I6" s="12">
        <v>3.75</v>
      </c>
      <c r="J6" s="70">
        <v>3.7396014073645656</v>
      </c>
      <c r="K6" s="106" t="s">
        <v>137</v>
      </c>
      <c r="L6" s="107"/>
      <c r="M6" s="108"/>
      <c r="N6" s="71">
        <v>1.6912145007317332</v>
      </c>
      <c r="P6" s="15">
        <v>3.9522058828125002</v>
      </c>
      <c r="Q6" s="16">
        <v>3.9522058828125002</v>
      </c>
      <c r="R6" s="15">
        <v>4.1504578745372518</v>
      </c>
      <c r="S6" s="15">
        <v>0.70131148708641844</v>
      </c>
      <c r="T6" s="17">
        <f t="shared" ref="T6:T23" si="0">AVERAGE(R6:S6)</f>
        <v>2.4258846808118353</v>
      </c>
      <c r="V6" s="8">
        <f>($V$25+$V$26)*(J6*N6)+($V$27+$V$28)*(Q6*T6)</f>
        <v>6.9770936429792529</v>
      </c>
      <c r="W6" s="8" t="e">
        <f t="shared" ref="W6:W20" si="1">B6+C6+D6+E6+F6+G6+H6+I6+K6+L6+M6+P6+R6+S6</f>
        <v>#VALUE!</v>
      </c>
    </row>
    <row r="7" spans="1:23" x14ac:dyDescent="0.45">
      <c r="A7" s="4" t="s">
        <v>36</v>
      </c>
      <c r="B7" s="11">
        <v>6.1538461538461542</v>
      </c>
      <c r="C7" s="10">
        <v>5</v>
      </c>
      <c r="D7" s="10">
        <v>4</v>
      </c>
      <c r="E7" s="26">
        <v>2.8571428571428572</v>
      </c>
      <c r="F7" s="116"/>
      <c r="G7" s="27">
        <v>4.333333333333333</v>
      </c>
      <c r="H7" s="113"/>
      <c r="I7" s="12">
        <v>5</v>
      </c>
      <c r="J7" s="70">
        <v>4.262338538654328</v>
      </c>
      <c r="K7" s="106"/>
      <c r="L7" s="107"/>
      <c r="M7" s="108"/>
      <c r="N7" s="71">
        <v>0.49842040448454322</v>
      </c>
      <c r="P7" s="15">
        <v>2.68501805</v>
      </c>
      <c r="Q7" s="16">
        <v>2.68501805</v>
      </c>
      <c r="R7" s="15">
        <v>2.565866358693798</v>
      </c>
      <c r="S7" s="15">
        <v>2.1380721383799948</v>
      </c>
      <c r="T7" s="17">
        <f t="shared" si="0"/>
        <v>2.3519692485368964</v>
      </c>
      <c r="V7" s="8">
        <f t="shared" ref="V7:V23" si="2">($V$25+$V$26)*(J7*N7)+($V$27+$V$28)*(Q7*T7)</f>
        <v>2.9625651758622187</v>
      </c>
      <c r="W7" s="8">
        <f t="shared" si="1"/>
        <v>34.733278891396139</v>
      </c>
    </row>
    <row r="8" spans="1:23" x14ac:dyDescent="0.45">
      <c r="A8" s="4" t="s">
        <v>43</v>
      </c>
      <c r="B8" s="11">
        <v>9.0109890109890109</v>
      </c>
      <c r="C8" s="10">
        <v>1.5789473684210527</v>
      </c>
      <c r="D8" s="10">
        <v>2.75</v>
      </c>
      <c r="E8" s="26">
        <v>5</v>
      </c>
      <c r="F8" s="116"/>
      <c r="G8" s="27">
        <v>4.666666666666667</v>
      </c>
      <c r="H8" s="113"/>
      <c r="I8" s="12">
        <v>3.75</v>
      </c>
      <c r="J8" s="70">
        <v>3.366505205320995</v>
      </c>
      <c r="K8" s="106"/>
      <c r="L8" s="107"/>
      <c r="M8" s="108"/>
      <c r="N8" s="71">
        <v>2.0751639013531977</v>
      </c>
      <c r="P8" s="15">
        <v>3.9511494250000001</v>
      </c>
      <c r="Q8" s="16">
        <v>3.9511494250000001</v>
      </c>
      <c r="R8" s="15">
        <v>1.7778709682770411</v>
      </c>
      <c r="S8" s="15">
        <v>3.1586336399987793</v>
      </c>
      <c r="T8" s="17">
        <f t="shared" si="0"/>
        <v>2.4682523041379101</v>
      </c>
      <c r="V8" s="8">
        <f t="shared" si="2"/>
        <v>7.5393267950896963</v>
      </c>
      <c r="W8" s="8">
        <f t="shared" si="1"/>
        <v>35.644257079352556</v>
      </c>
    </row>
    <row r="9" spans="1:23" x14ac:dyDescent="0.45">
      <c r="A9" s="4" t="s">
        <v>48</v>
      </c>
      <c r="B9" s="11">
        <v>9.0109890109890109</v>
      </c>
      <c r="C9" s="10">
        <v>2.1052631578947367</v>
      </c>
      <c r="D9" s="10">
        <v>5</v>
      </c>
      <c r="E9" s="26">
        <v>4.2857142857142856</v>
      </c>
      <c r="F9" s="116"/>
      <c r="G9" s="27">
        <v>4.833333333333333</v>
      </c>
      <c r="H9" s="113"/>
      <c r="I9" s="12">
        <v>0</v>
      </c>
      <c r="J9" s="70">
        <v>3.2567516547779705</v>
      </c>
      <c r="K9" s="106"/>
      <c r="L9" s="107"/>
      <c r="M9" s="108"/>
      <c r="N9" s="71">
        <v>1.1963710836948707</v>
      </c>
      <c r="P9" s="15">
        <v>3.2703488375000003</v>
      </c>
      <c r="Q9" s="16">
        <v>3.2703488375000003</v>
      </c>
      <c r="R9" s="15">
        <v>3.4173743215897536</v>
      </c>
      <c r="S9" s="15">
        <v>1.5826256784102459</v>
      </c>
      <c r="T9" s="17">
        <f t="shared" si="0"/>
        <v>2.5</v>
      </c>
      <c r="V9" s="8">
        <f t="shared" si="2"/>
        <v>4.7522012239914275</v>
      </c>
      <c r="W9" s="8">
        <f t="shared" si="1"/>
        <v>33.505648625431363</v>
      </c>
    </row>
    <row r="10" spans="1:23" x14ac:dyDescent="0.45">
      <c r="A10" s="4" t="s">
        <v>53</v>
      </c>
      <c r="B10" s="11">
        <v>6.813186813186813</v>
      </c>
      <c r="C10" s="10">
        <v>2.1052631578947367</v>
      </c>
      <c r="D10" s="10">
        <v>5</v>
      </c>
      <c r="E10" s="26">
        <v>3.5714285714285716</v>
      </c>
      <c r="F10" s="116"/>
      <c r="G10" s="27">
        <v>4.833333333333333</v>
      </c>
      <c r="H10" s="113"/>
      <c r="I10" s="12">
        <v>0</v>
      </c>
      <c r="J10" s="70">
        <v>2.8123313090418356</v>
      </c>
      <c r="K10" s="106"/>
      <c r="L10" s="107"/>
      <c r="M10" s="108"/>
      <c r="N10" s="71">
        <v>2.0683048594246336</v>
      </c>
      <c r="P10" s="15">
        <v>4.0222772281250005</v>
      </c>
      <c r="Q10" s="16">
        <v>4.0222772281250005</v>
      </c>
      <c r="R10" s="15">
        <v>2.1389624174564204</v>
      </c>
      <c r="S10" s="15">
        <v>2.8610375825435796</v>
      </c>
      <c r="T10" s="17">
        <f t="shared" si="0"/>
        <v>2.5</v>
      </c>
      <c r="V10" s="8">
        <f t="shared" si="2"/>
        <v>6.6645454243051159</v>
      </c>
      <c r="W10" s="8">
        <f t="shared" si="1"/>
        <v>31.345489103968454</v>
      </c>
    </row>
    <row r="11" spans="1:23" x14ac:dyDescent="0.45">
      <c r="A11" s="4" t="s">
        <v>57</v>
      </c>
      <c r="B11" s="11">
        <v>10</v>
      </c>
      <c r="C11" s="10">
        <v>1.3157894736842106</v>
      </c>
      <c r="D11" s="10">
        <v>4.5</v>
      </c>
      <c r="E11" s="26">
        <v>2.1428571428571428</v>
      </c>
      <c r="F11" s="116"/>
      <c r="G11" s="27">
        <v>4.333333333333333</v>
      </c>
      <c r="H11" s="113"/>
      <c r="I11" s="12">
        <v>1.25</v>
      </c>
      <c r="J11" s="70">
        <v>3.1364609440267333</v>
      </c>
      <c r="K11" s="106"/>
      <c r="L11" s="107"/>
      <c r="M11" s="108"/>
      <c r="N11" s="71">
        <v>4.3795474534260812</v>
      </c>
      <c r="P11" s="15">
        <v>2.0680147062500001</v>
      </c>
      <c r="Q11" s="16">
        <v>2.0680147062500001</v>
      </c>
      <c r="R11" s="15">
        <v>2.0005269501236689</v>
      </c>
      <c r="S11" s="15">
        <v>2.768643017169754</v>
      </c>
      <c r="T11" s="17">
        <f t="shared" si="0"/>
        <v>2.3845849836467115</v>
      </c>
      <c r="V11" s="8">
        <f t="shared" si="2"/>
        <v>11.975294995042978</v>
      </c>
      <c r="W11" s="8">
        <f t="shared" si="1"/>
        <v>30.379164623418109</v>
      </c>
    </row>
    <row r="12" spans="1:23" x14ac:dyDescent="0.45">
      <c r="A12" s="4" t="s">
        <v>62</v>
      </c>
      <c r="B12" s="11">
        <v>8.0769230769230766</v>
      </c>
      <c r="C12" s="10">
        <v>2.1052631578947367</v>
      </c>
      <c r="D12" s="10">
        <v>4</v>
      </c>
      <c r="E12" s="26">
        <v>2.8571428571428572</v>
      </c>
      <c r="F12" s="116"/>
      <c r="G12" s="27">
        <v>4</v>
      </c>
      <c r="H12" s="113"/>
      <c r="I12" s="12">
        <v>2.5</v>
      </c>
      <c r="J12" s="70">
        <v>3.0191705224599961</v>
      </c>
      <c r="K12" s="106"/>
      <c r="L12" s="107"/>
      <c r="M12" s="108"/>
      <c r="N12" s="71">
        <v>0.92302777136761716</v>
      </c>
      <c r="P12" s="15">
        <v>3.2827768734375002</v>
      </c>
      <c r="Q12" s="16">
        <v>3.2827768734375002</v>
      </c>
      <c r="R12" s="15">
        <v>2.9866944883089608</v>
      </c>
      <c r="S12" s="15">
        <v>1.3910774932933396</v>
      </c>
      <c r="T12" s="17">
        <f t="shared" si="0"/>
        <v>2.1888859908011504</v>
      </c>
      <c r="V12" s="8">
        <f t="shared" si="2"/>
        <v>3.6665474528187127</v>
      </c>
      <c r="W12" s="8">
        <f t="shared" si="1"/>
        <v>31.199877947000473</v>
      </c>
    </row>
    <row r="13" spans="1:23" x14ac:dyDescent="0.45">
      <c r="A13" s="4" t="s">
        <v>66</v>
      </c>
      <c r="B13" s="11">
        <v>5.8241758241758239</v>
      </c>
      <c r="C13" s="10">
        <v>2.3684210526315788</v>
      </c>
      <c r="D13" s="10">
        <v>4</v>
      </c>
      <c r="E13" s="26">
        <v>5</v>
      </c>
      <c r="F13" s="116"/>
      <c r="G13" s="27">
        <v>3.8333333333333335</v>
      </c>
      <c r="H13" s="113"/>
      <c r="I13" s="12">
        <v>0</v>
      </c>
      <c r="J13" s="70">
        <v>2.8804342587237324</v>
      </c>
      <c r="K13" s="106"/>
      <c r="L13" s="107"/>
      <c r="M13" s="108"/>
      <c r="N13" s="71">
        <v>0.67961150053306352</v>
      </c>
      <c r="P13" s="15">
        <v>2.0600124375000002</v>
      </c>
      <c r="Q13" s="16">
        <v>2.0600124375000002</v>
      </c>
      <c r="R13" s="15">
        <v>2.489054979240501</v>
      </c>
      <c r="S13" s="15">
        <v>1.8616263305228464</v>
      </c>
      <c r="T13" s="17">
        <f t="shared" si="0"/>
        <v>2.1753406548816736</v>
      </c>
      <c r="V13" s="8">
        <f t="shared" si="2"/>
        <v>2.4623067599775914</v>
      </c>
      <c r="W13" s="8">
        <f t="shared" si="1"/>
        <v>27.43662395740408</v>
      </c>
    </row>
    <row r="14" spans="1:23" x14ac:dyDescent="0.45">
      <c r="A14" s="4" t="s">
        <v>70</v>
      </c>
      <c r="B14" s="11">
        <v>6.5384615384615383</v>
      </c>
      <c r="C14" s="10">
        <v>1.8421052631578947</v>
      </c>
      <c r="D14" s="10">
        <v>2.5</v>
      </c>
      <c r="E14" s="26">
        <v>3.5714285714285716</v>
      </c>
      <c r="F14" s="116"/>
      <c r="G14" s="27">
        <v>5</v>
      </c>
      <c r="H14" s="113"/>
      <c r="I14" s="12">
        <v>0</v>
      </c>
      <c r="J14" s="70">
        <v>2.5082538075959127</v>
      </c>
      <c r="K14" s="106"/>
      <c r="L14" s="107"/>
      <c r="M14" s="108"/>
      <c r="N14" s="71">
        <v>1.3054849745550621</v>
      </c>
      <c r="P14" s="15">
        <v>4.2892156859375001</v>
      </c>
      <c r="Q14" s="16">
        <v>4.2892156859375001</v>
      </c>
      <c r="R14" s="15">
        <v>3.7113932478865714</v>
      </c>
      <c r="S14" s="15">
        <v>1.4123198603763147</v>
      </c>
      <c r="T14" s="17">
        <f t="shared" si="0"/>
        <v>2.5618565541314431</v>
      </c>
      <c r="V14" s="8">
        <f t="shared" si="2"/>
        <v>4.8172611899700666</v>
      </c>
      <c r="W14" s="8">
        <f t="shared" si="1"/>
        <v>28.864924167248393</v>
      </c>
    </row>
    <row r="15" spans="1:23" x14ac:dyDescent="0.45">
      <c r="A15" s="4" t="s">
        <v>74</v>
      </c>
      <c r="B15" s="11">
        <v>7.8571428571428568</v>
      </c>
      <c r="C15" s="10">
        <v>2.1052631578947367</v>
      </c>
      <c r="D15" s="10">
        <v>3</v>
      </c>
      <c r="E15" s="26">
        <v>2.8571428571428572</v>
      </c>
      <c r="F15" s="116"/>
      <c r="G15" s="27">
        <v>4.333333333333333</v>
      </c>
      <c r="H15" s="113"/>
      <c r="I15" s="12">
        <v>0</v>
      </c>
      <c r="J15" s="70">
        <v>2.5739348370927315</v>
      </c>
      <c r="K15" s="106"/>
      <c r="L15" s="107"/>
      <c r="M15" s="108"/>
      <c r="N15" s="71">
        <v>2.395435663614256</v>
      </c>
      <c r="P15" s="15">
        <v>3.7076271187499996</v>
      </c>
      <c r="Q15" s="16">
        <v>3.7076271187499996</v>
      </c>
      <c r="R15" s="15">
        <v>2.0599461341149339</v>
      </c>
      <c r="S15" s="15">
        <v>2.7023677734871892</v>
      </c>
      <c r="T15" s="17">
        <f t="shared" si="0"/>
        <v>2.3811569538010615</v>
      </c>
      <c r="V15" s="8">
        <f t="shared" si="2"/>
        <v>6.6982446628554539</v>
      </c>
      <c r="W15" s="8">
        <f t="shared" si="1"/>
        <v>28.622823231865908</v>
      </c>
    </row>
    <row r="16" spans="1:23" x14ac:dyDescent="0.45">
      <c r="A16" s="4" t="s">
        <v>79</v>
      </c>
      <c r="B16" s="11">
        <v>9.3406593406593412</v>
      </c>
      <c r="C16" s="10">
        <v>2.1052631578947367</v>
      </c>
      <c r="D16" s="10">
        <v>0.5</v>
      </c>
      <c r="E16" s="26">
        <v>4.2857142857142856</v>
      </c>
      <c r="F16" s="116"/>
      <c r="G16" s="27">
        <v>4</v>
      </c>
      <c r="H16" s="113"/>
      <c r="I16" s="12">
        <v>0</v>
      </c>
      <c r="J16" s="70">
        <v>2.5399195103142471</v>
      </c>
      <c r="K16" s="106"/>
      <c r="L16" s="107"/>
      <c r="M16" s="108"/>
      <c r="N16" s="71">
        <v>1.5263452466618694</v>
      </c>
      <c r="P16" s="15">
        <v>5</v>
      </c>
      <c r="Q16" s="16">
        <v>5</v>
      </c>
      <c r="R16" s="15">
        <v>1.8654140713470633</v>
      </c>
      <c r="S16" s="15">
        <v>2.7459579971222992</v>
      </c>
      <c r="T16" s="17">
        <f t="shared" si="0"/>
        <v>2.3056860342346814</v>
      </c>
      <c r="V16" s="8">
        <f t="shared" si="2"/>
        <v>5.4071212914121976</v>
      </c>
      <c r="W16" s="8">
        <f t="shared" si="1"/>
        <v>29.843008852737729</v>
      </c>
    </row>
    <row r="17" spans="1:28" x14ac:dyDescent="0.45">
      <c r="A17" s="4" t="s">
        <v>84</v>
      </c>
      <c r="B17" s="11">
        <v>4.615384615384615</v>
      </c>
      <c r="C17" s="10">
        <v>4.0789473684210522</v>
      </c>
      <c r="D17" s="10">
        <v>0.5</v>
      </c>
      <c r="E17" s="26">
        <v>4.2857142857142856</v>
      </c>
      <c r="F17" s="116"/>
      <c r="G17" s="27">
        <v>4</v>
      </c>
      <c r="H17" s="113"/>
      <c r="I17" s="12">
        <v>0</v>
      </c>
      <c r="J17" s="70">
        <v>2.287344964976544</v>
      </c>
      <c r="K17" s="106"/>
      <c r="L17" s="107"/>
      <c r="M17" s="108"/>
      <c r="N17" s="71">
        <v>0.81623798521558655</v>
      </c>
      <c r="P17" s="15">
        <v>2.8144409937499999</v>
      </c>
      <c r="Q17" s="16">
        <v>2.8144409937499999</v>
      </c>
      <c r="R17" s="15">
        <v>3.3941400319808115</v>
      </c>
      <c r="S17" s="15">
        <v>0.89874746135651939</v>
      </c>
      <c r="T17" s="17">
        <f t="shared" si="0"/>
        <v>2.1464437466686652</v>
      </c>
      <c r="V17" s="8">
        <f t="shared" si="2"/>
        <v>2.7018221308449029</v>
      </c>
      <c r="W17" s="8">
        <f t="shared" si="1"/>
        <v>24.587374756607282</v>
      </c>
    </row>
    <row r="18" spans="1:28" x14ac:dyDescent="0.45">
      <c r="A18" s="4" t="s">
        <v>88</v>
      </c>
      <c r="B18" s="11">
        <v>3.8461538461538463</v>
      </c>
      <c r="C18" s="10">
        <v>3.1578947368421053</v>
      </c>
      <c r="D18" s="10">
        <v>3.5</v>
      </c>
      <c r="E18" s="26">
        <v>2.8571428571428572</v>
      </c>
      <c r="F18" s="116"/>
      <c r="G18" s="27">
        <v>3.6666666666666665</v>
      </c>
      <c r="H18" s="113"/>
      <c r="I18" s="12">
        <v>0</v>
      </c>
      <c r="J18" s="70">
        <v>2.2417863569179359</v>
      </c>
      <c r="K18" s="106"/>
      <c r="L18" s="107"/>
      <c r="M18" s="108"/>
      <c r="N18" s="71">
        <v>2.4227676636648692</v>
      </c>
      <c r="P18" s="15">
        <v>1.8838652484374998</v>
      </c>
      <c r="Q18" s="16">
        <v>1.8838652484374998</v>
      </c>
      <c r="R18" s="15">
        <v>1.0410497586466398</v>
      </c>
      <c r="S18" s="15">
        <v>3.6277071363294286</v>
      </c>
      <c r="T18" s="17">
        <f t="shared" si="0"/>
        <v>2.3343784474880342</v>
      </c>
      <c r="V18" s="8">
        <f t="shared" si="2"/>
        <v>5.2245928822935159</v>
      </c>
      <c r="W18" s="8">
        <f t="shared" si="1"/>
        <v>23.58048025021904</v>
      </c>
    </row>
    <row r="19" spans="1:28" x14ac:dyDescent="0.45">
      <c r="A19" s="4" t="s">
        <v>92</v>
      </c>
      <c r="B19" s="11">
        <v>3.8461538461538463</v>
      </c>
      <c r="C19" s="10">
        <v>2.1052631578947367</v>
      </c>
      <c r="D19" s="10">
        <v>3.75</v>
      </c>
      <c r="E19" s="26">
        <v>1.4285714285714286</v>
      </c>
      <c r="F19" s="116"/>
      <c r="G19" s="27">
        <v>4.166666666666667</v>
      </c>
      <c r="H19" s="113"/>
      <c r="I19" s="12">
        <v>1.25</v>
      </c>
      <c r="J19" s="70">
        <v>2.1926008932587884</v>
      </c>
      <c r="K19" s="106"/>
      <c r="L19" s="107"/>
      <c r="M19" s="108"/>
      <c r="N19" s="71">
        <v>0.87093145698842067</v>
      </c>
      <c r="P19" s="15">
        <v>2.5701697125000003</v>
      </c>
      <c r="Q19" s="16">
        <v>2.5701697125000003</v>
      </c>
      <c r="R19" s="15">
        <v>2.1210698007490829</v>
      </c>
      <c r="S19" s="15">
        <v>2.5395590311310641</v>
      </c>
      <c r="T19" s="17">
        <f t="shared" si="0"/>
        <v>2.3303144159400735</v>
      </c>
      <c r="V19" s="8">
        <f t="shared" si="2"/>
        <v>2.7255447789382528</v>
      </c>
      <c r="W19" s="8">
        <f t="shared" si="1"/>
        <v>23.777453643666824</v>
      </c>
    </row>
    <row r="20" spans="1:28" x14ac:dyDescent="0.45">
      <c r="A20" s="4" t="s">
        <v>97</v>
      </c>
      <c r="B20" s="11">
        <v>9.0109890109890109</v>
      </c>
      <c r="C20" s="10">
        <v>1.5789473684210527</v>
      </c>
      <c r="D20" s="10">
        <v>2.75</v>
      </c>
      <c r="E20" s="26">
        <v>4.2857142857142856</v>
      </c>
      <c r="F20" s="116"/>
      <c r="G20" s="27">
        <v>4.333333333333333</v>
      </c>
      <c r="H20" s="113"/>
      <c r="I20" s="12">
        <v>0</v>
      </c>
      <c r="J20" s="70">
        <v>2.814317444251655</v>
      </c>
      <c r="K20" s="106"/>
      <c r="L20" s="107"/>
      <c r="M20" s="108"/>
      <c r="N20" s="71">
        <v>3.1558492076803941</v>
      </c>
      <c r="P20" s="15">
        <v>3.1645569624999998</v>
      </c>
      <c r="Q20" s="16">
        <v>3.1645569624999998</v>
      </c>
      <c r="R20" s="15">
        <v>1.5370978334668619</v>
      </c>
      <c r="S20" s="15">
        <v>3.2855447242100388</v>
      </c>
      <c r="T20" s="17">
        <f t="shared" si="0"/>
        <v>2.4113212788384502</v>
      </c>
      <c r="V20" s="8">
        <f t="shared" si="2"/>
        <v>8.6314018896366829</v>
      </c>
      <c r="W20" s="8">
        <f t="shared" si="1"/>
        <v>29.946183518634584</v>
      </c>
    </row>
    <row r="21" spans="1:28" x14ac:dyDescent="0.45">
      <c r="A21" s="4" t="s">
        <v>100</v>
      </c>
      <c r="B21" s="11">
        <v>7.0879120879120876</v>
      </c>
      <c r="C21" s="10">
        <v>3.0263157894736841</v>
      </c>
      <c r="D21" s="10">
        <v>3.25</v>
      </c>
      <c r="E21" s="26">
        <v>5</v>
      </c>
      <c r="F21" s="116"/>
      <c r="G21" s="27">
        <v>4.333333333333333</v>
      </c>
      <c r="H21" s="113"/>
      <c r="I21" s="12">
        <v>2.5</v>
      </c>
      <c r="J21" s="70">
        <v>3.7381454437375492</v>
      </c>
      <c r="K21" s="106"/>
      <c r="L21" s="107"/>
      <c r="M21" s="108"/>
      <c r="N21" s="71">
        <v>0.84857984740430803</v>
      </c>
      <c r="P21" s="15">
        <v>3.33984375</v>
      </c>
      <c r="Q21" s="16">
        <v>3.33984375</v>
      </c>
      <c r="R21" s="15">
        <v>2.4370413205305486</v>
      </c>
      <c r="S21" s="15">
        <v>2.2817616040236195</v>
      </c>
      <c r="T21" s="17">
        <f t="shared" si="0"/>
        <v>2.3594014622770842</v>
      </c>
      <c r="V21" s="8">
        <f t="shared" si="2"/>
        <v>4.1136983576829316</v>
      </c>
      <c r="W21" s="8">
        <f>B21+C21+D21+E21+F21+G21+H21+I21+K21+L21+M21+P21+R21+S21</f>
        <v>33.256207885273277</v>
      </c>
    </row>
    <row r="22" spans="1:28" x14ac:dyDescent="0.45">
      <c r="A22" s="4" t="s">
        <v>105</v>
      </c>
      <c r="B22" s="11">
        <v>9.395604395604396</v>
      </c>
      <c r="C22" s="10">
        <v>2.1052631578947367</v>
      </c>
      <c r="D22" s="10">
        <v>2.75</v>
      </c>
      <c r="E22" s="26">
        <v>4.2857142857142856</v>
      </c>
      <c r="F22" s="116"/>
      <c r="G22" s="27">
        <v>3.1666666666666665</v>
      </c>
      <c r="H22" s="113"/>
      <c r="I22" s="12">
        <v>0</v>
      </c>
      <c r="J22" s="70">
        <v>2.7238709755157124</v>
      </c>
      <c r="K22" s="106"/>
      <c r="L22" s="107"/>
      <c r="M22" s="108"/>
      <c r="N22" s="71">
        <v>2.7452567525308811</v>
      </c>
      <c r="P22" s="15">
        <v>3.2552083328124999</v>
      </c>
      <c r="Q22" s="16">
        <v>3.2552083328124999</v>
      </c>
      <c r="R22" s="15">
        <v>2.470068705032952</v>
      </c>
      <c r="S22" s="15">
        <v>1.2298951344233893</v>
      </c>
      <c r="T22" s="17">
        <f t="shared" si="0"/>
        <v>1.8499819197281706</v>
      </c>
      <c r="V22" s="8">
        <f t="shared" si="2"/>
        <v>7.1865954629762321</v>
      </c>
      <c r="W22" s="8">
        <f t="shared" ref="W22:W23" si="3">B22+C22+D22+E22+F22+G22+H22+I22+K22+L22+M22+P22+R22+S22</f>
        <v>28.658420678148929</v>
      </c>
    </row>
    <row r="23" spans="1:28" x14ac:dyDescent="0.45">
      <c r="A23" s="4" t="s">
        <v>109</v>
      </c>
      <c r="B23" s="11">
        <v>6.7032967032967035</v>
      </c>
      <c r="C23" s="10">
        <v>3.6842105263157894</v>
      </c>
      <c r="D23" s="10">
        <v>2.5</v>
      </c>
      <c r="E23" s="26">
        <v>5</v>
      </c>
      <c r="F23" s="117"/>
      <c r="G23" s="27">
        <v>4.833333333333333</v>
      </c>
      <c r="H23" s="114"/>
      <c r="I23" s="12">
        <v>1.25</v>
      </c>
      <c r="J23" s="70">
        <v>3.8991328481460057</v>
      </c>
      <c r="K23" s="109"/>
      <c r="L23" s="110"/>
      <c r="M23" s="111"/>
      <c r="N23" s="71">
        <v>0.57170584743861841</v>
      </c>
      <c r="P23" s="15">
        <v>3.4903444671875001</v>
      </c>
      <c r="Q23" s="16">
        <v>3.4903444671875001</v>
      </c>
      <c r="R23" s="15">
        <v>5</v>
      </c>
      <c r="S23" s="15">
        <v>0</v>
      </c>
      <c r="T23" s="17">
        <f t="shared" si="0"/>
        <v>2.5</v>
      </c>
      <c r="V23" s="8">
        <f t="shared" si="2"/>
        <v>3.5284978729738032</v>
      </c>
      <c r="W23" s="8">
        <f t="shared" si="3"/>
        <v>32.461185030133322</v>
      </c>
    </row>
    <row r="24" spans="1:28" ht="28.5" x14ac:dyDescent="0.45">
      <c r="A24" s="1"/>
      <c r="B24" s="1"/>
      <c r="C24" s="1"/>
      <c r="D24" s="1"/>
      <c r="E24" s="1"/>
      <c r="F24" s="1"/>
      <c r="G24" s="1"/>
      <c r="H24" s="7"/>
      <c r="I24" s="1"/>
      <c r="J24" s="1"/>
      <c r="M24" s="1"/>
      <c r="O24" s="9"/>
      <c r="U24" s="46"/>
      <c r="V24" s="47" t="s">
        <v>138</v>
      </c>
      <c r="W24" s="47" t="s">
        <v>138</v>
      </c>
      <c r="Y24" s="9"/>
      <c r="Z24" s="44"/>
      <c r="AA24" s="45"/>
      <c r="AB24" s="9"/>
    </row>
    <row r="25" spans="1:28" ht="28.5" x14ac:dyDescent="0.45">
      <c r="A25" s="1"/>
      <c r="B25" s="1"/>
      <c r="C25" s="1"/>
      <c r="D25" s="1"/>
      <c r="E25" s="1"/>
      <c r="F25" s="1"/>
      <c r="G25" s="1"/>
      <c r="H25" s="7"/>
      <c r="I25" s="1"/>
      <c r="J25" s="1"/>
      <c r="M25" s="1"/>
      <c r="U25" s="48" t="s">
        <v>139</v>
      </c>
      <c r="V25" s="54">
        <v>0.4</v>
      </c>
      <c r="W25" s="51">
        <f>J5/W5</f>
        <v>0.6</v>
      </c>
    </row>
    <row r="26" spans="1:28" ht="28.5" x14ac:dyDescent="0.45">
      <c r="A26" s="1"/>
      <c r="B26" s="1"/>
      <c r="C26" s="1"/>
      <c r="D26" s="1"/>
      <c r="E26" s="1"/>
      <c r="F26" s="1"/>
      <c r="G26" s="1"/>
      <c r="H26" s="7"/>
      <c r="I26" s="1"/>
      <c r="J26" s="1"/>
      <c r="M26" s="1"/>
      <c r="U26" s="48" t="s">
        <v>140</v>
      </c>
      <c r="V26" s="52">
        <v>0.4</v>
      </c>
      <c r="W26" s="51">
        <f>N5/W5</f>
        <v>0.2</v>
      </c>
    </row>
    <row r="27" spans="1:28" ht="28.5" x14ac:dyDescent="0.45">
      <c r="A27" s="1"/>
      <c r="B27" s="1"/>
      <c r="C27" s="1"/>
      <c r="D27" s="1"/>
      <c r="E27" s="1"/>
      <c r="F27" s="1"/>
      <c r="G27" s="1"/>
      <c r="H27" s="1"/>
      <c r="I27" s="1"/>
      <c r="J27" s="1"/>
      <c r="M27" s="1"/>
      <c r="U27" s="48" t="s">
        <v>141</v>
      </c>
      <c r="V27" s="52">
        <v>0.1</v>
      </c>
      <c r="W27" s="51">
        <f>Q5/W5</f>
        <v>6.6666666666666666E-2</v>
      </c>
    </row>
    <row r="28" spans="1:28" ht="28.5" x14ac:dyDescent="0.45">
      <c r="A28" s="1"/>
      <c r="B28" s="44"/>
      <c r="C28" s="1"/>
      <c r="D28" s="1"/>
      <c r="E28" s="1"/>
      <c r="F28" s="1"/>
      <c r="G28" s="1"/>
      <c r="H28" s="1"/>
      <c r="I28" s="1"/>
      <c r="J28" s="1"/>
      <c r="M28" s="1"/>
      <c r="U28" s="49" t="s">
        <v>142</v>
      </c>
      <c r="V28" s="52">
        <v>0.1</v>
      </c>
      <c r="W28" s="53">
        <f>T5/W5</f>
        <v>0.13333333333333333</v>
      </c>
    </row>
    <row r="29" spans="1:28" x14ac:dyDescent="0.45">
      <c r="A29" s="1"/>
      <c r="B29" s="1"/>
      <c r="C29" s="1"/>
      <c r="D29" s="1"/>
      <c r="E29" s="1"/>
      <c r="F29" s="1"/>
      <c r="G29" s="1"/>
      <c r="H29" s="1"/>
      <c r="I29" s="1"/>
      <c r="J29" s="1"/>
      <c r="M29" s="1"/>
    </row>
  </sheetData>
  <mergeCells count="6">
    <mergeCell ref="B2:N2"/>
    <mergeCell ref="B3:J3"/>
    <mergeCell ref="K3:N3"/>
    <mergeCell ref="K6:M23"/>
    <mergeCell ref="H6:H23"/>
    <mergeCell ref="F6:F23"/>
  </mergeCells>
  <conditionalFormatting sqref="W6:W23">
    <cfRule type="colorScale" priority="17">
      <colorScale>
        <cfvo type="min"/>
        <cfvo type="percentile" val="50"/>
        <cfvo type="max"/>
        <color rgb="FFF8696B"/>
        <color rgb="FFFFEB84"/>
        <color rgb="FF63BE7B"/>
      </colorScale>
    </cfRule>
  </conditionalFormatting>
  <conditionalFormatting sqref="V6:V23">
    <cfRule type="colorScale" priority="16">
      <colorScale>
        <cfvo type="min"/>
        <cfvo type="percentile" val="50"/>
        <cfvo type="max"/>
        <color rgb="FFF8696B"/>
        <color rgb="FFFFEB84"/>
        <color rgb="FF63BE7B"/>
      </colorScale>
    </cfRule>
  </conditionalFormatting>
  <conditionalFormatting sqref="V6:W23">
    <cfRule type="colorScale" priority="18">
      <colorScale>
        <cfvo type="min"/>
        <cfvo type="percentile" val="50"/>
        <cfvo type="max"/>
        <color rgb="FFF8696B"/>
        <color rgb="FFFFEB84"/>
        <color rgb="FF63BE7B"/>
      </colorScale>
    </cfRule>
  </conditionalFormatting>
  <conditionalFormatting sqref="B6:B23">
    <cfRule type="colorScale" priority="15">
      <colorScale>
        <cfvo type="min"/>
        <cfvo type="percentile" val="50"/>
        <cfvo type="max"/>
        <color rgb="FFF8696B"/>
        <color rgb="FFFFEB84"/>
        <color rgb="FF63BE7B"/>
      </colorScale>
    </cfRule>
  </conditionalFormatting>
  <conditionalFormatting sqref="C6:C23">
    <cfRule type="colorScale" priority="14">
      <colorScale>
        <cfvo type="min"/>
        <cfvo type="percentile" val="50"/>
        <cfvo type="max"/>
        <color rgb="FFF8696B"/>
        <color rgb="FFFFEB84"/>
        <color rgb="FF63BE7B"/>
      </colorScale>
    </cfRule>
  </conditionalFormatting>
  <conditionalFormatting sqref="D6:D23">
    <cfRule type="colorScale" priority="13">
      <colorScale>
        <cfvo type="min"/>
        <cfvo type="percentile" val="50"/>
        <cfvo type="max"/>
        <color rgb="FFF8696B"/>
        <color rgb="FFFFEB84"/>
        <color rgb="FF63BE7B"/>
      </colorScale>
    </cfRule>
  </conditionalFormatting>
  <conditionalFormatting sqref="E6:E23">
    <cfRule type="colorScale" priority="12">
      <colorScale>
        <cfvo type="min"/>
        <cfvo type="percentile" val="50"/>
        <cfvo type="max"/>
        <color rgb="FFF8696B"/>
        <color rgb="FFFFEB84"/>
        <color rgb="FF63BE7B"/>
      </colorScale>
    </cfRule>
  </conditionalFormatting>
  <conditionalFormatting sqref="F6">
    <cfRule type="colorScale" priority="11">
      <colorScale>
        <cfvo type="min"/>
        <cfvo type="percentile" val="50"/>
        <cfvo type="max"/>
        <color rgb="FFF8696B"/>
        <color rgb="FFFFEB84"/>
        <color rgb="FF63BE7B"/>
      </colorScale>
    </cfRule>
  </conditionalFormatting>
  <conditionalFormatting sqref="G6:G23">
    <cfRule type="colorScale" priority="10">
      <colorScale>
        <cfvo type="min"/>
        <cfvo type="percentile" val="50"/>
        <cfvo type="max"/>
        <color rgb="FFF8696B"/>
        <color rgb="FFFFEB84"/>
        <color rgb="FF63BE7B"/>
      </colorScale>
    </cfRule>
  </conditionalFormatting>
  <conditionalFormatting sqref="H6">
    <cfRule type="colorScale" priority="9">
      <colorScale>
        <cfvo type="min"/>
        <cfvo type="percentile" val="50"/>
        <cfvo type="max"/>
        <color rgb="FFF8696B"/>
        <color rgb="FFFFEB84"/>
        <color rgb="FF63BE7B"/>
      </colorScale>
    </cfRule>
  </conditionalFormatting>
  <conditionalFormatting sqref="I6:I23">
    <cfRule type="colorScale" priority="8">
      <colorScale>
        <cfvo type="min"/>
        <cfvo type="percentile" val="50"/>
        <cfvo type="max"/>
        <color rgb="FFF8696B"/>
        <color rgb="FFFFEB84"/>
        <color rgb="FF63BE7B"/>
      </colorScale>
    </cfRule>
  </conditionalFormatting>
  <conditionalFormatting sqref="K6">
    <cfRule type="colorScale" priority="7">
      <colorScale>
        <cfvo type="min"/>
        <cfvo type="percentile" val="50"/>
        <cfvo type="max"/>
        <color rgb="FFF8696B"/>
        <color rgb="FFFFEB84"/>
        <color rgb="FF63BE7B"/>
      </colorScale>
    </cfRule>
  </conditionalFormatting>
  <conditionalFormatting sqref="P6:P23">
    <cfRule type="colorScale" priority="3">
      <colorScale>
        <cfvo type="min"/>
        <cfvo type="percentile" val="50"/>
        <cfvo type="max"/>
        <color rgb="FFF8696B"/>
        <color rgb="FFFFEB84"/>
        <color rgb="FF63BE7B"/>
      </colorScale>
    </cfRule>
  </conditionalFormatting>
  <conditionalFormatting sqref="R6:R23">
    <cfRule type="colorScale" priority="2">
      <colorScale>
        <cfvo type="min"/>
        <cfvo type="percentile" val="50"/>
        <cfvo type="max"/>
        <color rgb="FFF8696B"/>
        <color rgb="FFFFEB84"/>
        <color rgb="FF63BE7B"/>
      </colorScale>
    </cfRule>
  </conditionalFormatting>
  <conditionalFormatting sqref="S6:S23">
    <cfRule type="colorScale" priority="1">
      <colorScale>
        <cfvo type="min"/>
        <cfvo type="percentile" val="50"/>
        <cfvo type="max"/>
        <color rgb="FFF8696B"/>
        <color rgb="FFFFEB84"/>
        <color rgb="FF63BE7B"/>
      </colorScale>
    </cfRule>
  </conditionalFormatting>
  <hyperlinks>
    <hyperlink ref="A6" r:id="rId1" xr:uid="{8783BFD0-6FDE-49E0-8C08-AB74BBF96B61}"/>
    <hyperlink ref="A7" r:id="rId2" xr:uid="{2E0A3373-D9C1-4143-9223-45AA1C0C7163}"/>
    <hyperlink ref="A8" r:id="rId3" xr:uid="{6CB04E38-A9C9-46EB-B31D-C71EEDD97CDF}"/>
    <hyperlink ref="A9" r:id="rId4" xr:uid="{2E0981C8-0A0C-442F-9678-7333CCE836F8}"/>
    <hyperlink ref="A10" r:id="rId5" xr:uid="{53A636DB-922C-47B3-9F58-E89B2BD1BA2D}"/>
    <hyperlink ref="A11" r:id="rId6" xr:uid="{46C9B872-4A23-4ABC-9A03-C46D8881D284}"/>
    <hyperlink ref="A12" r:id="rId7" xr:uid="{B82C2F1D-CC86-45BB-BEEB-BC9AF329BD72}"/>
    <hyperlink ref="A13" r:id="rId8" xr:uid="{8DD78B08-6939-488C-BD6E-E57F7360C6EF}"/>
    <hyperlink ref="A14" r:id="rId9" xr:uid="{489021F6-257C-4762-9EDE-8548FC71191B}"/>
    <hyperlink ref="A15" r:id="rId10" xr:uid="{6252E749-684D-4540-A989-922E2460FFBC}"/>
    <hyperlink ref="A16" r:id="rId11" xr:uid="{036EA7E6-C712-4272-9B76-2B2212B76461}"/>
    <hyperlink ref="A17" r:id="rId12" xr:uid="{103A985C-81EA-494D-9C9D-D12235E601B4}"/>
    <hyperlink ref="A18" r:id="rId13" xr:uid="{86F684D2-206F-4BE5-882D-A46E0F07F858}"/>
    <hyperlink ref="A19" r:id="rId14" xr:uid="{56F8A2D7-0B39-4F00-92E9-4AA07C043B2D}"/>
    <hyperlink ref="A20" r:id="rId15" xr:uid="{A2C6AE3A-3BE9-4F44-AD21-940A633E1D78}"/>
    <hyperlink ref="A21" r:id="rId16" xr:uid="{706D7801-2E90-4EEC-AD8A-93D0F94AD00D}"/>
    <hyperlink ref="A22" r:id="rId17" xr:uid="{A1D4EF95-3352-4F92-BC3C-B7A31246D975}"/>
    <hyperlink ref="A23" r:id="rId18" xr:uid="{7932DA41-75D3-409B-82A5-9B7242B2D617}"/>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redittoDionGeorgopoulos_x002c_CanberraTimes xmlns="8bc910bc-50a9-4e76-8da1-6d8db2685cea" xsi:nil="true"/>
    <TaxCatchAll xmlns="c30e2885-58e1-4e94-9dc7-f83158e7ef28" xsi:nil="true"/>
    <lcf76f155ced4ddcb4097134ff3c332f xmlns="8bc910bc-50a9-4e76-8da1-6d8db2685ce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C8A8228722BB4585A10C67824CADB7" ma:contentTypeVersion="17" ma:contentTypeDescription="Create a new document." ma:contentTypeScope="" ma:versionID="da4ec0a83696e07517f756440ef950d0">
  <xsd:schema xmlns:xsd="http://www.w3.org/2001/XMLSchema" xmlns:xs="http://www.w3.org/2001/XMLSchema" xmlns:p="http://schemas.microsoft.com/office/2006/metadata/properties" xmlns:ns2="8bc910bc-50a9-4e76-8da1-6d8db2685cea" xmlns:ns3="8a039217-511f-441c-ad84-962884ee8753" xmlns:ns4="c30e2885-58e1-4e94-9dc7-f83158e7ef28" targetNamespace="http://schemas.microsoft.com/office/2006/metadata/properties" ma:root="true" ma:fieldsID="088956ea06451a9e088b7efb95769bc3" ns2:_="" ns3:_="" ns4:_="">
    <xsd:import namespace="8bc910bc-50a9-4e76-8da1-6d8db2685cea"/>
    <xsd:import namespace="8a039217-511f-441c-ad84-962884ee8753"/>
    <xsd:import namespace="c30e2885-58e1-4e94-9dc7-f83158e7ef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CredittoDionGeorgopoulos_x002c_CanberraTime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c910bc-50a9-4e76-8da1-6d8db2685c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CredittoDionGeorgopoulos_x002c_CanberraTimes" ma:index="20" nillable="true" ma:displayName="Credit to Dion Georgopoulos, Canberra Times" ma:format="Dropdown" ma:internalName="CredittoDionGeorgopoulos_x002c_CanberraTimes">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0858339-22dc-49f9-bed0-4b2c0ae499d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a039217-511f-441c-ad84-962884ee87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0e2885-58e1-4e94-9dc7-f83158e7ef2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ac09193d-c966-4e7a-ba85-1122a4898d6a}" ma:internalName="TaxCatchAll" ma:showField="CatchAllData" ma:web="8a039217-511f-441c-ad84-962884ee8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434706-CA3F-4E9F-8CA1-77EBF66F9459}">
  <ds:schemaRefs>
    <ds:schemaRef ds:uri="http://schemas.microsoft.com/office/2006/metadata/properties"/>
    <ds:schemaRef ds:uri="http://schemas.microsoft.com/office/infopath/2007/PartnerControls"/>
    <ds:schemaRef ds:uri="8bc910bc-50a9-4e76-8da1-6d8db2685cea"/>
    <ds:schemaRef ds:uri="c30e2885-58e1-4e94-9dc7-f83158e7ef28"/>
  </ds:schemaRefs>
</ds:datastoreItem>
</file>

<file path=customXml/itemProps2.xml><?xml version="1.0" encoding="utf-8"?>
<ds:datastoreItem xmlns:ds="http://schemas.openxmlformats.org/officeDocument/2006/customXml" ds:itemID="{9CA16FBF-7425-405D-92E8-025EC0304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c910bc-50a9-4e76-8da1-6d8db2685cea"/>
    <ds:schemaRef ds:uri="8a039217-511f-441c-ad84-962884ee8753"/>
    <ds:schemaRef ds:uri="c30e2885-58e1-4e94-9dc7-f83158e7ef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79FC45-1503-404A-99F4-1704AFA81B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Summary</vt:lpstr>
      <vt:lpstr>Quantitative Assessments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61413</dc:creator>
  <cp:keywords/>
  <dc:description/>
  <cp:lastModifiedBy>Bjorn Sturmberg</cp:lastModifiedBy>
  <cp:revision/>
  <dcterms:created xsi:type="dcterms:W3CDTF">2015-06-05T18:17:20Z</dcterms:created>
  <dcterms:modified xsi:type="dcterms:W3CDTF">2022-06-08T04:08:25Z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0x010100B4C8A8228722BB4585A10C67824CADB7</vt:lpwstr>
  </property>
  <property fmtid="{D5CDD505-2E9C-101B-9397-08002B2CF9AE}" pid="3" name="MediaServiceImageTags">
    <vt:lpwstr/>
  </property>
</Properties>
</file>